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PS 01 - Výměnné díly" sheetId="2" r:id="rId2"/>
    <sheet name="PS 02 - Komplexní prohlíd..." sheetId="3" r:id="rId3"/>
    <sheet name="PS 03 - Náhradní díly" sheetId="4" r:id="rId4"/>
  </sheets>
  <definedNames>
    <definedName name="_xlnm.Print_Area" localSheetId="0">'Rekapitulace stavby'!$D$4:$AO$41,'Rekapitulace stavby'!$C$47:$AQ$70</definedName>
    <definedName name="_xlnm.Print_Titles" localSheetId="0">'Rekapitulace stavby'!$57:$57</definedName>
    <definedName name="_xlnm._FilterDatabase" localSheetId="1" hidden="1">'PS 01 - Výměnné díly'!$C$93:$L$543</definedName>
    <definedName name="_xlnm.Print_Area" localSheetId="1">'PS 01 - Výměnné díly'!$C$4:$K$43,'PS 01 - Výměnné díly'!$C$49:$K$75,'PS 01 - Výměnné díly'!$C$81:$L$543</definedName>
    <definedName name="_xlnm.Print_Titles" localSheetId="1">'PS 01 - Výměnné díly'!$93:$93</definedName>
    <definedName name="_xlnm._FilterDatabase" localSheetId="2" hidden="1">'PS 02 - Komplexní prohlíd...'!$C$93:$L$101</definedName>
    <definedName name="_xlnm.Print_Area" localSheetId="2">'PS 02 - Komplexní prohlíd...'!$C$4:$K$43,'PS 02 - Komplexní prohlíd...'!$C$49:$K$75,'PS 02 - Komplexní prohlíd...'!$C$81:$L$101</definedName>
    <definedName name="_xlnm.Print_Titles" localSheetId="2">'PS 02 - Komplexní prohlíd...'!$93:$93</definedName>
    <definedName name="_xlnm._FilterDatabase" localSheetId="3" hidden="1">'PS 03 - Náhradní díly'!$C$92:$L$229</definedName>
    <definedName name="_xlnm.Print_Area" localSheetId="3">'PS 03 - Náhradní díly'!$C$4:$K$43,'PS 03 - Náhradní díly'!$C$49:$K$74,'PS 03 - Náhradní díly'!$C$80:$L$229</definedName>
    <definedName name="_xlnm.Print_Titles" localSheetId="3">'PS 03 - Náhradní díly'!$92:$92</definedName>
  </definedNames>
  <calcPr/>
</workbook>
</file>

<file path=xl/calcChain.xml><?xml version="1.0" encoding="utf-8"?>
<calcChain xmlns="http://schemas.openxmlformats.org/spreadsheetml/2006/main">
  <c i="4" r="K41"/>
  <c r="K40"/>
  <c i="1" r="BA62"/>
  <c i="4" r="K39"/>
  <c i="1" r="AZ62"/>
  <c i="4" r="BI228"/>
  <c r="BH228"/>
  <c r="BG228"/>
  <c r="BF228"/>
  <c r="R228"/>
  <c r="Q228"/>
  <c r="X228"/>
  <c r="V228"/>
  <c r="T228"/>
  <c r="P228"/>
  <c r="BK228"/>
  <c r="K228"/>
  <c r="BE228"/>
  <c r="BI226"/>
  <c r="BH226"/>
  <c r="BG226"/>
  <c r="BF226"/>
  <c r="R226"/>
  <c r="Q226"/>
  <c r="X226"/>
  <c r="V226"/>
  <c r="T226"/>
  <c r="P226"/>
  <c r="BK226"/>
  <c r="K226"/>
  <c r="BE226"/>
  <c r="BI224"/>
  <c r="BH224"/>
  <c r="BG224"/>
  <c r="BF224"/>
  <c r="R224"/>
  <c r="Q224"/>
  <c r="X224"/>
  <c r="V224"/>
  <c r="T224"/>
  <c r="P224"/>
  <c r="BK224"/>
  <c r="K224"/>
  <c r="BE224"/>
  <c r="BI222"/>
  <c r="BH222"/>
  <c r="BG222"/>
  <c r="BF222"/>
  <c r="R222"/>
  <c r="Q222"/>
  <c r="X222"/>
  <c r="V222"/>
  <c r="T222"/>
  <c r="P222"/>
  <c r="BK222"/>
  <c r="K222"/>
  <c r="BE222"/>
  <c r="BI220"/>
  <c r="BH220"/>
  <c r="BG220"/>
  <c r="BF220"/>
  <c r="R220"/>
  <c r="Q220"/>
  <c r="X220"/>
  <c r="V220"/>
  <c r="T220"/>
  <c r="P220"/>
  <c r="BK220"/>
  <c r="K220"/>
  <c r="BE220"/>
  <c r="BI218"/>
  <c r="BH218"/>
  <c r="BG218"/>
  <c r="BF218"/>
  <c r="R218"/>
  <c r="Q218"/>
  <c r="X218"/>
  <c r="V218"/>
  <c r="T218"/>
  <c r="P218"/>
  <c r="BK218"/>
  <c r="K218"/>
  <c r="BE218"/>
  <c r="BI216"/>
  <c r="BH216"/>
  <c r="BG216"/>
  <c r="BF216"/>
  <c r="R216"/>
  <c r="Q216"/>
  <c r="X216"/>
  <c r="V216"/>
  <c r="T216"/>
  <c r="P216"/>
  <c r="BK216"/>
  <c r="K216"/>
  <c r="BE216"/>
  <c r="BI214"/>
  <c r="BH214"/>
  <c r="BG214"/>
  <c r="BF214"/>
  <c r="R214"/>
  <c r="Q214"/>
  <c r="X214"/>
  <c r="V214"/>
  <c r="T214"/>
  <c r="P214"/>
  <c r="BK214"/>
  <c r="K214"/>
  <c r="BE214"/>
  <c r="BI212"/>
  <c r="BH212"/>
  <c r="BG212"/>
  <c r="BF212"/>
  <c r="R212"/>
  <c r="Q212"/>
  <c r="X212"/>
  <c r="V212"/>
  <c r="T212"/>
  <c r="P212"/>
  <c r="BK212"/>
  <c r="K212"/>
  <c r="BE212"/>
  <c r="BI210"/>
  <c r="BH210"/>
  <c r="BG210"/>
  <c r="BF210"/>
  <c r="R210"/>
  <c r="Q210"/>
  <c r="X210"/>
  <c r="V210"/>
  <c r="T210"/>
  <c r="P210"/>
  <c r="BK210"/>
  <c r="K210"/>
  <c r="BE210"/>
  <c r="BI208"/>
  <c r="BH208"/>
  <c r="BG208"/>
  <c r="BF208"/>
  <c r="R208"/>
  <c r="Q208"/>
  <c r="X208"/>
  <c r="V208"/>
  <c r="T208"/>
  <c r="P208"/>
  <c r="BK208"/>
  <c r="K208"/>
  <c r="BE208"/>
  <c r="BI206"/>
  <c r="BH206"/>
  <c r="BG206"/>
  <c r="BF206"/>
  <c r="R206"/>
  <c r="Q206"/>
  <c r="X206"/>
  <c r="V206"/>
  <c r="T206"/>
  <c r="P206"/>
  <c r="BK206"/>
  <c r="K206"/>
  <c r="BE206"/>
  <c r="BI204"/>
  <c r="BH204"/>
  <c r="BG204"/>
  <c r="BF204"/>
  <c r="R204"/>
  <c r="Q204"/>
  <c r="X204"/>
  <c r="V204"/>
  <c r="T204"/>
  <c r="P204"/>
  <c r="BK204"/>
  <c r="K204"/>
  <c r="BE204"/>
  <c r="BI202"/>
  <c r="BH202"/>
  <c r="BG202"/>
  <c r="BF202"/>
  <c r="R202"/>
  <c r="Q202"/>
  <c r="X202"/>
  <c r="V202"/>
  <c r="T202"/>
  <c r="P202"/>
  <c r="BK202"/>
  <c r="K202"/>
  <c r="BE202"/>
  <c r="BI200"/>
  <c r="BH200"/>
  <c r="BG200"/>
  <c r="BF200"/>
  <c r="R200"/>
  <c r="Q200"/>
  <c r="X200"/>
  <c r="V200"/>
  <c r="T200"/>
  <c r="P200"/>
  <c r="BK200"/>
  <c r="K200"/>
  <c r="BE200"/>
  <c r="BI198"/>
  <c r="BH198"/>
  <c r="BG198"/>
  <c r="BF198"/>
  <c r="R198"/>
  <c r="Q198"/>
  <c r="X198"/>
  <c r="V198"/>
  <c r="T198"/>
  <c r="P198"/>
  <c r="BK198"/>
  <c r="K198"/>
  <c r="BE198"/>
  <c r="BI196"/>
  <c r="BH196"/>
  <c r="BG196"/>
  <c r="BF196"/>
  <c r="R196"/>
  <c r="Q196"/>
  <c r="X196"/>
  <c r="V196"/>
  <c r="T196"/>
  <c r="P196"/>
  <c r="BK196"/>
  <c r="K196"/>
  <c r="BE196"/>
  <c r="BI194"/>
  <c r="BH194"/>
  <c r="BG194"/>
  <c r="BF194"/>
  <c r="R194"/>
  <c r="Q194"/>
  <c r="X194"/>
  <c r="V194"/>
  <c r="T194"/>
  <c r="P194"/>
  <c r="BK194"/>
  <c r="K194"/>
  <c r="BE194"/>
  <c r="BI192"/>
  <c r="BH192"/>
  <c r="BG192"/>
  <c r="BF192"/>
  <c r="R192"/>
  <c r="Q192"/>
  <c r="X192"/>
  <c r="V192"/>
  <c r="T192"/>
  <c r="P192"/>
  <c r="BK192"/>
  <c r="K192"/>
  <c r="BE192"/>
  <c r="BI190"/>
  <c r="BH190"/>
  <c r="BG190"/>
  <c r="BF190"/>
  <c r="R190"/>
  <c r="Q190"/>
  <c r="X190"/>
  <c r="V190"/>
  <c r="T190"/>
  <c r="P190"/>
  <c r="BK190"/>
  <c r="K190"/>
  <c r="BE190"/>
  <c r="BI188"/>
  <c r="BH188"/>
  <c r="BG188"/>
  <c r="BF188"/>
  <c r="R188"/>
  <c r="Q188"/>
  <c r="X188"/>
  <c r="V188"/>
  <c r="T188"/>
  <c r="P188"/>
  <c r="BK188"/>
  <c r="K188"/>
  <c r="BE188"/>
  <c r="BI186"/>
  <c r="BH186"/>
  <c r="BG186"/>
  <c r="BF186"/>
  <c r="R186"/>
  <c r="Q186"/>
  <c r="X186"/>
  <c r="V186"/>
  <c r="T186"/>
  <c r="P186"/>
  <c r="BK186"/>
  <c r="K186"/>
  <c r="BE186"/>
  <c r="BI184"/>
  <c r="BH184"/>
  <c r="BG184"/>
  <c r="BF184"/>
  <c r="R184"/>
  <c r="Q184"/>
  <c r="X184"/>
  <c r="V184"/>
  <c r="T184"/>
  <c r="P184"/>
  <c r="BK184"/>
  <c r="K184"/>
  <c r="BE184"/>
  <c r="BI182"/>
  <c r="BH182"/>
  <c r="BG182"/>
  <c r="BF182"/>
  <c r="R182"/>
  <c r="Q182"/>
  <c r="X182"/>
  <c r="V182"/>
  <c r="T182"/>
  <c r="P182"/>
  <c r="BK182"/>
  <c r="K182"/>
  <c r="BE182"/>
  <c r="BI180"/>
  <c r="BH180"/>
  <c r="BG180"/>
  <c r="BF180"/>
  <c r="R180"/>
  <c r="Q180"/>
  <c r="X180"/>
  <c r="V180"/>
  <c r="T180"/>
  <c r="P180"/>
  <c r="BK180"/>
  <c r="K180"/>
  <c r="BE180"/>
  <c r="BI178"/>
  <c r="BH178"/>
  <c r="BG178"/>
  <c r="BF178"/>
  <c r="R178"/>
  <c r="Q178"/>
  <c r="X178"/>
  <c r="V178"/>
  <c r="T178"/>
  <c r="P178"/>
  <c r="BK178"/>
  <c r="K178"/>
  <c r="BE178"/>
  <c r="BI176"/>
  <c r="BH176"/>
  <c r="BG176"/>
  <c r="BF176"/>
  <c r="R176"/>
  <c r="Q176"/>
  <c r="X176"/>
  <c r="V176"/>
  <c r="T176"/>
  <c r="P176"/>
  <c r="BK176"/>
  <c r="K176"/>
  <c r="BE176"/>
  <c r="BI174"/>
  <c r="BH174"/>
  <c r="BG174"/>
  <c r="BF174"/>
  <c r="R174"/>
  <c r="Q174"/>
  <c r="X174"/>
  <c r="V174"/>
  <c r="T174"/>
  <c r="P174"/>
  <c r="BK174"/>
  <c r="K174"/>
  <c r="BE174"/>
  <c r="BI172"/>
  <c r="BH172"/>
  <c r="BG172"/>
  <c r="BF172"/>
  <c r="R172"/>
  <c r="Q172"/>
  <c r="X172"/>
  <c r="V172"/>
  <c r="T172"/>
  <c r="P172"/>
  <c r="BK172"/>
  <c r="K172"/>
  <c r="BE172"/>
  <c r="BI170"/>
  <c r="BH170"/>
  <c r="BG170"/>
  <c r="BF170"/>
  <c r="R170"/>
  <c r="Q170"/>
  <c r="X170"/>
  <c r="V170"/>
  <c r="T170"/>
  <c r="P170"/>
  <c r="BK170"/>
  <c r="K170"/>
  <c r="BE170"/>
  <c r="BI168"/>
  <c r="BH168"/>
  <c r="BG168"/>
  <c r="BF168"/>
  <c r="R168"/>
  <c r="Q168"/>
  <c r="X168"/>
  <c r="V168"/>
  <c r="T168"/>
  <c r="P168"/>
  <c r="BK168"/>
  <c r="K168"/>
  <c r="BE168"/>
  <c r="BI166"/>
  <c r="BH166"/>
  <c r="BG166"/>
  <c r="BF166"/>
  <c r="R166"/>
  <c r="Q166"/>
  <c r="X166"/>
  <c r="V166"/>
  <c r="T166"/>
  <c r="P166"/>
  <c r="BK166"/>
  <c r="K166"/>
  <c r="BE166"/>
  <c r="BI164"/>
  <c r="BH164"/>
  <c r="BG164"/>
  <c r="BF164"/>
  <c r="R164"/>
  <c r="Q164"/>
  <c r="X164"/>
  <c r="V164"/>
  <c r="T164"/>
  <c r="P164"/>
  <c r="BK164"/>
  <c r="K164"/>
  <c r="BE164"/>
  <c r="BI162"/>
  <c r="BH162"/>
  <c r="BG162"/>
  <c r="BF162"/>
  <c r="R162"/>
  <c r="Q162"/>
  <c r="X162"/>
  <c r="V162"/>
  <c r="T162"/>
  <c r="P162"/>
  <c r="BK162"/>
  <c r="K162"/>
  <c r="BE162"/>
  <c r="BI160"/>
  <c r="BH160"/>
  <c r="BG160"/>
  <c r="BF160"/>
  <c r="R160"/>
  <c r="Q160"/>
  <c r="X160"/>
  <c r="V160"/>
  <c r="T160"/>
  <c r="P160"/>
  <c r="BK160"/>
  <c r="K160"/>
  <c r="BE160"/>
  <c r="BI158"/>
  <c r="BH158"/>
  <c r="BG158"/>
  <c r="BF158"/>
  <c r="R158"/>
  <c r="Q158"/>
  <c r="X158"/>
  <c r="V158"/>
  <c r="T158"/>
  <c r="P158"/>
  <c r="BK158"/>
  <c r="K158"/>
  <c r="BE158"/>
  <c r="BI156"/>
  <c r="BH156"/>
  <c r="BG156"/>
  <c r="BF156"/>
  <c r="R156"/>
  <c r="Q156"/>
  <c r="X156"/>
  <c r="V156"/>
  <c r="T156"/>
  <c r="P156"/>
  <c r="BK156"/>
  <c r="K156"/>
  <c r="BE156"/>
  <c r="BI154"/>
  <c r="BH154"/>
  <c r="BG154"/>
  <c r="BF154"/>
  <c r="R154"/>
  <c r="Q154"/>
  <c r="X154"/>
  <c r="V154"/>
  <c r="T154"/>
  <c r="P154"/>
  <c r="BK154"/>
  <c r="K154"/>
  <c r="BE154"/>
  <c r="BI152"/>
  <c r="BH152"/>
  <c r="BG152"/>
  <c r="BF152"/>
  <c r="R152"/>
  <c r="Q152"/>
  <c r="X152"/>
  <c r="V152"/>
  <c r="T152"/>
  <c r="P152"/>
  <c r="BK152"/>
  <c r="K152"/>
  <c r="BE152"/>
  <c r="BI150"/>
  <c r="BH150"/>
  <c r="BG150"/>
  <c r="BF150"/>
  <c r="R150"/>
  <c r="Q150"/>
  <c r="X150"/>
  <c r="V150"/>
  <c r="T150"/>
  <c r="P150"/>
  <c r="BK150"/>
  <c r="K150"/>
  <c r="BE150"/>
  <c r="BI148"/>
  <c r="BH148"/>
  <c r="BG148"/>
  <c r="BF148"/>
  <c r="R148"/>
  <c r="Q148"/>
  <c r="X148"/>
  <c r="V148"/>
  <c r="T148"/>
  <c r="P148"/>
  <c r="BK148"/>
  <c r="K148"/>
  <c r="BE148"/>
  <c r="BI146"/>
  <c r="BH146"/>
  <c r="BG146"/>
  <c r="BF146"/>
  <c r="R146"/>
  <c r="Q146"/>
  <c r="X146"/>
  <c r="V146"/>
  <c r="T146"/>
  <c r="P146"/>
  <c r="BK146"/>
  <c r="K146"/>
  <c r="BE146"/>
  <c r="BI144"/>
  <c r="BH144"/>
  <c r="BG144"/>
  <c r="BF144"/>
  <c r="R144"/>
  <c r="Q144"/>
  <c r="X144"/>
  <c r="V144"/>
  <c r="T144"/>
  <c r="P144"/>
  <c r="BK144"/>
  <c r="K144"/>
  <c r="BE144"/>
  <c r="BI142"/>
  <c r="BH142"/>
  <c r="BG142"/>
  <c r="BF142"/>
  <c r="R142"/>
  <c r="Q142"/>
  <c r="X142"/>
  <c r="V142"/>
  <c r="T142"/>
  <c r="P142"/>
  <c r="BK142"/>
  <c r="K142"/>
  <c r="BE142"/>
  <c r="BI140"/>
  <c r="BH140"/>
  <c r="BG140"/>
  <c r="BF140"/>
  <c r="R140"/>
  <c r="Q140"/>
  <c r="X140"/>
  <c r="V140"/>
  <c r="T140"/>
  <c r="P140"/>
  <c r="BK140"/>
  <c r="K140"/>
  <c r="BE140"/>
  <c r="BI138"/>
  <c r="BH138"/>
  <c r="BG138"/>
  <c r="BF138"/>
  <c r="R138"/>
  <c r="Q138"/>
  <c r="X138"/>
  <c r="V138"/>
  <c r="T138"/>
  <c r="P138"/>
  <c r="BK138"/>
  <c r="K138"/>
  <c r="BE138"/>
  <c r="BI136"/>
  <c r="BH136"/>
  <c r="BG136"/>
  <c r="BF136"/>
  <c r="R136"/>
  <c r="Q136"/>
  <c r="X136"/>
  <c r="V136"/>
  <c r="T136"/>
  <c r="P136"/>
  <c r="BK136"/>
  <c r="K136"/>
  <c r="BE136"/>
  <c r="BI134"/>
  <c r="BH134"/>
  <c r="BG134"/>
  <c r="BF134"/>
  <c r="R134"/>
  <c r="Q134"/>
  <c r="X134"/>
  <c r="V134"/>
  <c r="T134"/>
  <c r="P134"/>
  <c r="BK134"/>
  <c r="K134"/>
  <c r="BE134"/>
  <c r="BI132"/>
  <c r="BH132"/>
  <c r="BG132"/>
  <c r="BF132"/>
  <c r="R132"/>
  <c r="Q132"/>
  <c r="X132"/>
  <c r="V132"/>
  <c r="T132"/>
  <c r="P132"/>
  <c r="BK132"/>
  <c r="K132"/>
  <c r="BE132"/>
  <c r="BI130"/>
  <c r="BH130"/>
  <c r="BG130"/>
  <c r="BF130"/>
  <c r="R130"/>
  <c r="Q130"/>
  <c r="X130"/>
  <c r="V130"/>
  <c r="T130"/>
  <c r="P130"/>
  <c r="BK130"/>
  <c r="K130"/>
  <c r="BE130"/>
  <c r="BI128"/>
  <c r="BH128"/>
  <c r="BG128"/>
  <c r="BF128"/>
  <c r="R128"/>
  <c r="Q128"/>
  <c r="X128"/>
  <c r="V128"/>
  <c r="T128"/>
  <c r="P128"/>
  <c r="BK128"/>
  <c r="K128"/>
  <c r="BE128"/>
  <c r="BI126"/>
  <c r="BH126"/>
  <c r="BG126"/>
  <c r="BF126"/>
  <c r="R126"/>
  <c r="Q126"/>
  <c r="X126"/>
  <c r="V126"/>
  <c r="T126"/>
  <c r="P126"/>
  <c r="BK126"/>
  <c r="K126"/>
  <c r="BE126"/>
  <c r="BI124"/>
  <c r="BH124"/>
  <c r="BG124"/>
  <c r="BF124"/>
  <c r="R124"/>
  <c r="Q124"/>
  <c r="X124"/>
  <c r="V124"/>
  <c r="T124"/>
  <c r="P124"/>
  <c r="BK124"/>
  <c r="K124"/>
  <c r="BE124"/>
  <c r="BI122"/>
  <c r="BH122"/>
  <c r="BG122"/>
  <c r="BF122"/>
  <c r="R122"/>
  <c r="Q122"/>
  <c r="X122"/>
  <c r="V122"/>
  <c r="T122"/>
  <c r="P122"/>
  <c r="BK122"/>
  <c r="K122"/>
  <c r="BE122"/>
  <c r="BI120"/>
  <c r="BH120"/>
  <c r="BG120"/>
  <c r="BF120"/>
  <c r="R120"/>
  <c r="Q120"/>
  <c r="X120"/>
  <c r="V120"/>
  <c r="T120"/>
  <c r="P120"/>
  <c r="BK120"/>
  <c r="K120"/>
  <c r="BE120"/>
  <c r="BI118"/>
  <c r="BH118"/>
  <c r="BG118"/>
  <c r="BF118"/>
  <c r="R118"/>
  <c r="Q118"/>
  <c r="X118"/>
  <c r="V118"/>
  <c r="T118"/>
  <c r="P118"/>
  <c r="BK118"/>
  <c r="K118"/>
  <c r="BE118"/>
  <c r="BI116"/>
  <c r="BH116"/>
  <c r="BG116"/>
  <c r="BF116"/>
  <c r="R116"/>
  <c r="Q116"/>
  <c r="X116"/>
  <c r="V116"/>
  <c r="T116"/>
  <c r="P116"/>
  <c r="BK116"/>
  <c r="K116"/>
  <c r="BE116"/>
  <c r="BI114"/>
  <c r="BH114"/>
  <c r="BG114"/>
  <c r="BF114"/>
  <c r="R114"/>
  <c r="Q114"/>
  <c r="X114"/>
  <c r="V114"/>
  <c r="T114"/>
  <c r="P114"/>
  <c r="BK114"/>
  <c r="K114"/>
  <c r="BE114"/>
  <c r="BI112"/>
  <c r="BH112"/>
  <c r="BG112"/>
  <c r="BF112"/>
  <c r="R112"/>
  <c r="Q112"/>
  <c r="X112"/>
  <c r="V112"/>
  <c r="T112"/>
  <c r="P112"/>
  <c r="BK112"/>
  <c r="K112"/>
  <c r="BE112"/>
  <c r="BI110"/>
  <c r="BH110"/>
  <c r="BG110"/>
  <c r="BF110"/>
  <c r="R110"/>
  <c r="Q110"/>
  <c r="X110"/>
  <c r="V110"/>
  <c r="T110"/>
  <c r="P110"/>
  <c r="BK110"/>
  <c r="K110"/>
  <c r="BE110"/>
  <c r="BI108"/>
  <c r="BH108"/>
  <c r="BG108"/>
  <c r="BF108"/>
  <c r="R108"/>
  <c r="Q108"/>
  <c r="X108"/>
  <c r="V108"/>
  <c r="T108"/>
  <c r="P108"/>
  <c r="BK108"/>
  <c r="K108"/>
  <c r="BE108"/>
  <c r="BI106"/>
  <c r="BH106"/>
  <c r="BG106"/>
  <c r="BF106"/>
  <c r="R106"/>
  <c r="Q106"/>
  <c r="X106"/>
  <c r="V106"/>
  <c r="T106"/>
  <c r="P106"/>
  <c r="BK106"/>
  <c r="K106"/>
  <c r="BE106"/>
  <c r="BI104"/>
  <c r="BH104"/>
  <c r="BG104"/>
  <c r="BF104"/>
  <c r="R104"/>
  <c r="Q104"/>
  <c r="X104"/>
  <c r="V104"/>
  <c r="T104"/>
  <c r="P104"/>
  <c r="BK104"/>
  <c r="K104"/>
  <c r="BE104"/>
  <c r="BI102"/>
  <c r="BH102"/>
  <c r="BG102"/>
  <c r="BF102"/>
  <c r="R102"/>
  <c r="Q102"/>
  <c r="X102"/>
  <c r="V102"/>
  <c r="T102"/>
  <c r="P102"/>
  <c r="BK102"/>
  <c r="K102"/>
  <c r="BE102"/>
  <c r="BI100"/>
  <c r="BH100"/>
  <c r="BG100"/>
  <c r="BF100"/>
  <c r="R100"/>
  <c r="Q100"/>
  <c r="X100"/>
  <c r="V100"/>
  <c r="T100"/>
  <c r="P100"/>
  <c r="BK100"/>
  <c r="K100"/>
  <c r="BE100"/>
  <c r="BI98"/>
  <c r="BH98"/>
  <c r="BG98"/>
  <c r="BF98"/>
  <c r="R98"/>
  <c r="Q98"/>
  <c r="X98"/>
  <c r="V98"/>
  <c r="T98"/>
  <c r="P98"/>
  <c r="BK98"/>
  <c r="K98"/>
  <c r="BE98"/>
  <c r="BI96"/>
  <c r="BH96"/>
  <c r="BG96"/>
  <c r="BF96"/>
  <c r="R96"/>
  <c r="Q96"/>
  <c r="X96"/>
  <c r="V96"/>
  <c r="T96"/>
  <c r="P96"/>
  <c r="BK96"/>
  <c r="K96"/>
  <c r="BE96"/>
  <c r="BI94"/>
  <c r="BH94"/>
  <c r="BG94"/>
  <c r="BF94"/>
  <c r="R94"/>
  <c r="R93"/>
  <c r="J63"/>
  <c r="Q94"/>
  <c r="Q93"/>
  <c r="I63"/>
  <c r="X94"/>
  <c r="X93"/>
  <c r="V94"/>
  <c r="V93"/>
  <c r="T94"/>
  <c r="T93"/>
  <c i="1" r="AW62"/>
  <c i="4" r="P94"/>
  <c r="BK94"/>
  <c r="BK93"/>
  <c r="K93"/>
  <c r="K63"/>
  <c r="K94"/>
  <c r="BE94"/>
  <c r="F87"/>
  <c r="E85"/>
  <c r="BI72"/>
  <c r="BH72"/>
  <c r="BG72"/>
  <c r="BF72"/>
  <c r="BI71"/>
  <c r="BH71"/>
  <c r="BG71"/>
  <c r="BF71"/>
  <c r="BE71"/>
  <c r="BI70"/>
  <c r="BH70"/>
  <c r="BG70"/>
  <c r="BF70"/>
  <c r="BE70"/>
  <c r="BI69"/>
  <c r="BH69"/>
  <c r="BG69"/>
  <c r="BF69"/>
  <c r="BE69"/>
  <c r="BI68"/>
  <c r="BH68"/>
  <c r="BG68"/>
  <c r="BF68"/>
  <c r="BE68"/>
  <c r="BI67"/>
  <c r="F41"/>
  <c i="1" r="BF62"/>
  <c i="4" r="BH67"/>
  <c r="F40"/>
  <c i="1" r="BE62"/>
  <c i="4" r="BG67"/>
  <c r="F39"/>
  <c i="1" r="BD62"/>
  <c i="4" r="BF67"/>
  <c r="K38"/>
  <c i="1" r="AY62"/>
  <c i="4" r="F38"/>
  <c i="1" r="BC62"/>
  <c i="4" r="BE67"/>
  <c r="K32"/>
  <c i="1" r="AT62"/>
  <c i="4" r="K31"/>
  <c i="1" r="AS62"/>
  <c i="4" r="K30"/>
  <c r="K72"/>
  <c r="K66"/>
  <c r="K74"/>
  <c r="K33"/>
  <c r="K34"/>
  <c i="1" r="AG62"/>
  <c i="4" r="BE72"/>
  <c r="K37"/>
  <c i="1" r="AX62"/>
  <c i="4" r="F37"/>
  <c i="1" r="BB62"/>
  <c i="4" r="F56"/>
  <c r="E54"/>
  <c r="K43"/>
  <c r="J24"/>
  <c r="E24"/>
  <c r="J90"/>
  <c r="J59"/>
  <c r="J23"/>
  <c r="J21"/>
  <c r="E21"/>
  <c r="J89"/>
  <c r="J58"/>
  <c r="J20"/>
  <c r="J18"/>
  <c r="E18"/>
  <c r="F90"/>
  <c r="F59"/>
  <c r="J17"/>
  <c r="J15"/>
  <c r="E15"/>
  <c r="F89"/>
  <c r="F58"/>
  <c r="J14"/>
  <c r="J12"/>
  <c r="J87"/>
  <c r="J56"/>
  <c r="E7"/>
  <c r="E83"/>
  <c r="E52"/>
  <c i="3" r="K41"/>
  <c r="K40"/>
  <c i="1" r="BA61"/>
  <c i="3" r="K39"/>
  <c i="1" r="AZ61"/>
  <c i="3" r="BI100"/>
  <c r="BH100"/>
  <c r="BG100"/>
  <c r="BF100"/>
  <c r="R100"/>
  <c r="Q100"/>
  <c r="X100"/>
  <c r="V100"/>
  <c r="T100"/>
  <c r="P100"/>
  <c r="BK100"/>
  <c r="K100"/>
  <c r="BE100"/>
  <c r="BI98"/>
  <c r="BH98"/>
  <c r="BG98"/>
  <c r="BF98"/>
  <c r="R98"/>
  <c r="Q98"/>
  <c r="X98"/>
  <c r="V98"/>
  <c r="T98"/>
  <c r="P98"/>
  <c r="BK98"/>
  <c r="K98"/>
  <c r="BE98"/>
  <c r="BI96"/>
  <c r="BH96"/>
  <c r="BG96"/>
  <c r="BF96"/>
  <c r="R96"/>
  <c r="R95"/>
  <c r="R94"/>
  <c r="J63"/>
  <c r="Q96"/>
  <c r="Q95"/>
  <c r="Q94"/>
  <c r="I63"/>
  <c r="X96"/>
  <c r="X95"/>
  <c r="X94"/>
  <c r="V96"/>
  <c r="V95"/>
  <c r="V94"/>
  <c r="T96"/>
  <c r="T95"/>
  <c r="T94"/>
  <c i="1" r="AW61"/>
  <c i="3" r="P96"/>
  <c r="BK96"/>
  <c r="BK95"/>
  <c r="K95"/>
  <c r="BK94"/>
  <c r="K94"/>
  <c r="K63"/>
  <c r="K96"/>
  <c r="BE96"/>
  <c r="K64"/>
  <c r="J64"/>
  <c r="I64"/>
  <c r="F88"/>
  <c r="E86"/>
  <c r="BI73"/>
  <c r="BH73"/>
  <c r="BG73"/>
  <c r="BF73"/>
  <c r="BI72"/>
  <c r="BH72"/>
  <c r="BG72"/>
  <c r="BF72"/>
  <c r="BE72"/>
  <c r="BI71"/>
  <c r="BH71"/>
  <c r="BG71"/>
  <c r="BF71"/>
  <c r="BE71"/>
  <c r="BI70"/>
  <c r="BH70"/>
  <c r="BG70"/>
  <c r="BF70"/>
  <c r="BE70"/>
  <c r="BI69"/>
  <c r="BH69"/>
  <c r="BG69"/>
  <c r="BF69"/>
  <c r="BE69"/>
  <c r="BI68"/>
  <c r="F41"/>
  <c i="1" r="BF61"/>
  <c i="3" r="BH68"/>
  <c r="F40"/>
  <c i="1" r="BE61"/>
  <c i="3" r="BG68"/>
  <c r="F39"/>
  <c i="1" r="BD61"/>
  <c i="3" r="BF68"/>
  <c r="K38"/>
  <c i="1" r="AY61"/>
  <c i="3" r="F38"/>
  <c i="1" r="BC61"/>
  <c i="3" r="BE68"/>
  <c r="K32"/>
  <c i="1" r="AT61"/>
  <c i="3" r="K31"/>
  <c i="1" r="AS61"/>
  <c i="3" r="K30"/>
  <c r="K73"/>
  <c r="K67"/>
  <c r="K75"/>
  <c r="K33"/>
  <c r="K34"/>
  <c i="1" r="AG61"/>
  <c i="3" r="BE73"/>
  <c r="K37"/>
  <c i="1" r="AX61"/>
  <c i="3" r="F37"/>
  <c i="1" r="BB61"/>
  <c i="3" r="F56"/>
  <c r="E54"/>
  <c r="K43"/>
  <c r="J24"/>
  <c r="E24"/>
  <c r="J91"/>
  <c r="J59"/>
  <c r="J23"/>
  <c r="J21"/>
  <c r="E21"/>
  <c r="J90"/>
  <c r="J58"/>
  <c r="J20"/>
  <c r="J18"/>
  <c r="E18"/>
  <c r="F91"/>
  <c r="F59"/>
  <c r="J17"/>
  <c r="J15"/>
  <c r="E15"/>
  <c r="F90"/>
  <c r="F58"/>
  <c r="J14"/>
  <c r="J12"/>
  <c r="J88"/>
  <c r="J56"/>
  <c r="E7"/>
  <c r="E84"/>
  <c r="E52"/>
  <c i="2" r="K41"/>
  <c r="K40"/>
  <c i="1" r="BA60"/>
  <c i="2" r="K39"/>
  <c i="1" r="AZ60"/>
  <c i="2" r="BI542"/>
  <c r="BH542"/>
  <c r="BG542"/>
  <c r="BF542"/>
  <c r="R542"/>
  <c r="Q542"/>
  <c r="X542"/>
  <c r="V542"/>
  <c r="T542"/>
  <c r="P542"/>
  <c r="BK542"/>
  <c r="K542"/>
  <c r="BE542"/>
  <c r="BI540"/>
  <c r="BH540"/>
  <c r="BG540"/>
  <c r="BF540"/>
  <c r="R540"/>
  <c r="Q540"/>
  <c r="X540"/>
  <c r="V540"/>
  <c r="T540"/>
  <c r="P540"/>
  <c r="BK540"/>
  <c r="K540"/>
  <c r="BE540"/>
  <c r="BI538"/>
  <c r="BH538"/>
  <c r="BG538"/>
  <c r="BF538"/>
  <c r="R538"/>
  <c r="Q538"/>
  <c r="X538"/>
  <c r="V538"/>
  <c r="T538"/>
  <c r="P538"/>
  <c r="BK538"/>
  <c r="K538"/>
  <c r="BE538"/>
  <c r="BI536"/>
  <c r="BH536"/>
  <c r="BG536"/>
  <c r="BF536"/>
  <c r="R536"/>
  <c r="Q536"/>
  <c r="X536"/>
  <c r="V536"/>
  <c r="T536"/>
  <c r="P536"/>
  <c r="BK536"/>
  <c r="K536"/>
  <c r="BE536"/>
  <c r="BI534"/>
  <c r="BH534"/>
  <c r="BG534"/>
  <c r="BF534"/>
  <c r="R534"/>
  <c r="Q534"/>
  <c r="X534"/>
  <c r="V534"/>
  <c r="T534"/>
  <c r="P534"/>
  <c r="BK534"/>
  <c r="K534"/>
  <c r="BE534"/>
  <c r="BI532"/>
  <c r="BH532"/>
  <c r="BG532"/>
  <c r="BF532"/>
  <c r="R532"/>
  <c r="Q532"/>
  <c r="X532"/>
  <c r="V532"/>
  <c r="T532"/>
  <c r="P532"/>
  <c r="BK532"/>
  <c r="K532"/>
  <c r="BE532"/>
  <c r="BI530"/>
  <c r="BH530"/>
  <c r="BG530"/>
  <c r="BF530"/>
  <c r="R530"/>
  <c r="Q530"/>
  <c r="X530"/>
  <c r="V530"/>
  <c r="T530"/>
  <c r="P530"/>
  <c r="BK530"/>
  <c r="K530"/>
  <c r="BE530"/>
  <c r="BI528"/>
  <c r="BH528"/>
  <c r="BG528"/>
  <c r="BF528"/>
  <c r="R528"/>
  <c r="Q528"/>
  <c r="X528"/>
  <c r="V528"/>
  <c r="T528"/>
  <c r="P528"/>
  <c r="BK528"/>
  <c r="K528"/>
  <c r="BE528"/>
  <c r="BI526"/>
  <c r="BH526"/>
  <c r="BG526"/>
  <c r="BF526"/>
  <c r="R526"/>
  <c r="Q526"/>
  <c r="X526"/>
  <c r="V526"/>
  <c r="T526"/>
  <c r="P526"/>
  <c r="BK526"/>
  <c r="K526"/>
  <c r="BE526"/>
  <c r="BI524"/>
  <c r="BH524"/>
  <c r="BG524"/>
  <c r="BF524"/>
  <c r="R524"/>
  <c r="Q524"/>
  <c r="X524"/>
  <c r="V524"/>
  <c r="T524"/>
  <c r="P524"/>
  <c r="BK524"/>
  <c r="K524"/>
  <c r="BE524"/>
  <c r="BI522"/>
  <c r="BH522"/>
  <c r="BG522"/>
  <c r="BF522"/>
  <c r="R522"/>
  <c r="Q522"/>
  <c r="X522"/>
  <c r="V522"/>
  <c r="T522"/>
  <c r="P522"/>
  <c r="BK522"/>
  <c r="K522"/>
  <c r="BE522"/>
  <c r="BI520"/>
  <c r="BH520"/>
  <c r="BG520"/>
  <c r="BF520"/>
  <c r="R520"/>
  <c r="Q520"/>
  <c r="X520"/>
  <c r="V520"/>
  <c r="T520"/>
  <c r="P520"/>
  <c r="BK520"/>
  <c r="K520"/>
  <c r="BE520"/>
  <c r="BI518"/>
  <c r="BH518"/>
  <c r="BG518"/>
  <c r="BF518"/>
  <c r="R518"/>
  <c r="Q518"/>
  <c r="X518"/>
  <c r="V518"/>
  <c r="T518"/>
  <c r="P518"/>
  <c r="BK518"/>
  <c r="K518"/>
  <c r="BE518"/>
  <c r="BI516"/>
  <c r="BH516"/>
  <c r="BG516"/>
  <c r="BF516"/>
  <c r="R516"/>
  <c r="Q516"/>
  <c r="X516"/>
  <c r="V516"/>
  <c r="T516"/>
  <c r="P516"/>
  <c r="BK516"/>
  <c r="K516"/>
  <c r="BE516"/>
  <c r="BI514"/>
  <c r="BH514"/>
  <c r="BG514"/>
  <c r="BF514"/>
  <c r="R514"/>
  <c r="Q514"/>
  <c r="X514"/>
  <c r="V514"/>
  <c r="T514"/>
  <c r="P514"/>
  <c r="BK514"/>
  <c r="K514"/>
  <c r="BE514"/>
  <c r="BI512"/>
  <c r="BH512"/>
  <c r="BG512"/>
  <c r="BF512"/>
  <c r="R512"/>
  <c r="Q512"/>
  <c r="X512"/>
  <c r="V512"/>
  <c r="T512"/>
  <c r="P512"/>
  <c r="BK512"/>
  <c r="K512"/>
  <c r="BE512"/>
  <c r="BI510"/>
  <c r="BH510"/>
  <c r="BG510"/>
  <c r="BF510"/>
  <c r="R510"/>
  <c r="Q510"/>
  <c r="X510"/>
  <c r="V510"/>
  <c r="T510"/>
  <c r="P510"/>
  <c r="BK510"/>
  <c r="K510"/>
  <c r="BE510"/>
  <c r="BI508"/>
  <c r="BH508"/>
  <c r="BG508"/>
  <c r="BF508"/>
  <c r="R508"/>
  <c r="Q508"/>
  <c r="X508"/>
  <c r="V508"/>
  <c r="T508"/>
  <c r="P508"/>
  <c r="BK508"/>
  <c r="K508"/>
  <c r="BE508"/>
  <c r="BI506"/>
  <c r="BH506"/>
  <c r="BG506"/>
  <c r="BF506"/>
  <c r="R506"/>
  <c r="Q506"/>
  <c r="X506"/>
  <c r="V506"/>
  <c r="T506"/>
  <c r="P506"/>
  <c r="BK506"/>
  <c r="K506"/>
  <c r="BE506"/>
  <c r="BI504"/>
  <c r="BH504"/>
  <c r="BG504"/>
  <c r="BF504"/>
  <c r="R504"/>
  <c r="Q504"/>
  <c r="X504"/>
  <c r="V504"/>
  <c r="T504"/>
  <c r="P504"/>
  <c r="BK504"/>
  <c r="K504"/>
  <c r="BE504"/>
  <c r="BI502"/>
  <c r="BH502"/>
  <c r="BG502"/>
  <c r="BF502"/>
  <c r="R502"/>
  <c r="Q502"/>
  <c r="X502"/>
  <c r="V502"/>
  <c r="T502"/>
  <c r="P502"/>
  <c r="BK502"/>
  <c r="K502"/>
  <c r="BE502"/>
  <c r="BI500"/>
  <c r="BH500"/>
  <c r="BG500"/>
  <c r="BF500"/>
  <c r="R500"/>
  <c r="Q500"/>
  <c r="X500"/>
  <c r="V500"/>
  <c r="T500"/>
  <c r="P500"/>
  <c r="BK500"/>
  <c r="K500"/>
  <c r="BE500"/>
  <c r="BI498"/>
  <c r="BH498"/>
  <c r="BG498"/>
  <c r="BF498"/>
  <c r="R498"/>
  <c r="Q498"/>
  <c r="X498"/>
  <c r="V498"/>
  <c r="T498"/>
  <c r="P498"/>
  <c r="BK498"/>
  <c r="K498"/>
  <c r="BE498"/>
  <c r="BI496"/>
  <c r="BH496"/>
  <c r="BG496"/>
  <c r="BF496"/>
  <c r="R496"/>
  <c r="Q496"/>
  <c r="X496"/>
  <c r="V496"/>
  <c r="T496"/>
  <c r="P496"/>
  <c r="BK496"/>
  <c r="K496"/>
  <c r="BE496"/>
  <c r="BI494"/>
  <c r="BH494"/>
  <c r="BG494"/>
  <c r="BF494"/>
  <c r="R494"/>
  <c r="Q494"/>
  <c r="X494"/>
  <c r="V494"/>
  <c r="T494"/>
  <c r="P494"/>
  <c r="BK494"/>
  <c r="K494"/>
  <c r="BE494"/>
  <c r="BI492"/>
  <c r="BH492"/>
  <c r="BG492"/>
  <c r="BF492"/>
  <c r="R492"/>
  <c r="Q492"/>
  <c r="X492"/>
  <c r="V492"/>
  <c r="T492"/>
  <c r="P492"/>
  <c r="BK492"/>
  <c r="K492"/>
  <c r="BE492"/>
  <c r="BI490"/>
  <c r="BH490"/>
  <c r="BG490"/>
  <c r="BF490"/>
  <c r="R490"/>
  <c r="Q490"/>
  <c r="X490"/>
  <c r="V490"/>
  <c r="T490"/>
  <c r="P490"/>
  <c r="BK490"/>
  <c r="K490"/>
  <c r="BE490"/>
  <c r="BI488"/>
  <c r="BH488"/>
  <c r="BG488"/>
  <c r="BF488"/>
  <c r="R488"/>
  <c r="Q488"/>
  <c r="X488"/>
  <c r="V488"/>
  <c r="T488"/>
  <c r="P488"/>
  <c r="BK488"/>
  <c r="K488"/>
  <c r="BE488"/>
  <c r="BI486"/>
  <c r="BH486"/>
  <c r="BG486"/>
  <c r="BF486"/>
  <c r="R486"/>
  <c r="Q486"/>
  <c r="X486"/>
  <c r="V486"/>
  <c r="T486"/>
  <c r="P486"/>
  <c r="BK486"/>
  <c r="K486"/>
  <c r="BE486"/>
  <c r="BI484"/>
  <c r="BH484"/>
  <c r="BG484"/>
  <c r="BF484"/>
  <c r="R484"/>
  <c r="Q484"/>
  <c r="X484"/>
  <c r="V484"/>
  <c r="T484"/>
  <c r="P484"/>
  <c r="BK484"/>
  <c r="K484"/>
  <c r="BE484"/>
  <c r="BI482"/>
  <c r="BH482"/>
  <c r="BG482"/>
  <c r="BF482"/>
  <c r="R482"/>
  <c r="Q482"/>
  <c r="X482"/>
  <c r="V482"/>
  <c r="T482"/>
  <c r="P482"/>
  <c r="BK482"/>
  <c r="K482"/>
  <c r="BE482"/>
  <c r="BI480"/>
  <c r="BH480"/>
  <c r="BG480"/>
  <c r="BF480"/>
  <c r="R480"/>
  <c r="Q480"/>
  <c r="X480"/>
  <c r="V480"/>
  <c r="T480"/>
  <c r="P480"/>
  <c r="BK480"/>
  <c r="K480"/>
  <c r="BE480"/>
  <c r="BI478"/>
  <c r="BH478"/>
  <c r="BG478"/>
  <c r="BF478"/>
  <c r="R478"/>
  <c r="Q478"/>
  <c r="X478"/>
  <c r="V478"/>
  <c r="T478"/>
  <c r="P478"/>
  <c r="BK478"/>
  <c r="K478"/>
  <c r="BE478"/>
  <c r="BI476"/>
  <c r="BH476"/>
  <c r="BG476"/>
  <c r="BF476"/>
  <c r="R476"/>
  <c r="Q476"/>
  <c r="X476"/>
  <c r="V476"/>
  <c r="T476"/>
  <c r="P476"/>
  <c r="BK476"/>
  <c r="K476"/>
  <c r="BE476"/>
  <c r="BI474"/>
  <c r="BH474"/>
  <c r="BG474"/>
  <c r="BF474"/>
  <c r="R474"/>
  <c r="Q474"/>
  <c r="X474"/>
  <c r="V474"/>
  <c r="T474"/>
  <c r="P474"/>
  <c r="BK474"/>
  <c r="K474"/>
  <c r="BE474"/>
  <c r="BI472"/>
  <c r="BH472"/>
  <c r="BG472"/>
  <c r="BF472"/>
  <c r="R472"/>
  <c r="Q472"/>
  <c r="X472"/>
  <c r="V472"/>
  <c r="T472"/>
  <c r="P472"/>
  <c r="BK472"/>
  <c r="K472"/>
  <c r="BE472"/>
  <c r="BI470"/>
  <c r="BH470"/>
  <c r="BG470"/>
  <c r="BF470"/>
  <c r="R470"/>
  <c r="Q470"/>
  <c r="X470"/>
  <c r="V470"/>
  <c r="T470"/>
  <c r="P470"/>
  <c r="BK470"/>
  <c r="K470"/>
  <c r="BE470"/>
  <c r="BI468"/>
  <c r="BH468"/>
  <c r="BG468"/>
  <c r="BF468"/>
  <c r="R468"/>
  <c r="Q468"/>
  <c r="X468"/>
  <c r="V468"/>
  <c r="T468"/>
  <c r="P468"/>
  <c r="BK468"/>
  <c r="K468"/>
  <c r="BE468"/>
  <c r="BI466"/>
  <c r="BH466"/>
  <c r="BG466"/>
  <c r="BF466"/>
  <c r="R466"/>
  <c r="Q466"/>
  <c r="X466"/>
  <c r="V466"/>
  <c r="T466"/>
  <c r="P466"/>
  <c r="BK466"/>
  <c r="K466"/>
  <c r="BE466"/>
  <c r="BI464"/>
  <c r="BH464"/>
  <c r="BG464"/>
  <c r="BF464"/>
  <c r="R464"/>
  <c r="Q464"/>
  <c r="X464"/>
  <c r="V464"/>
  <c r="T464"/>
  <c r="P464"/>
  <c r="BK464"/>
  <c r="K464"/>
  <c r="BE464"/>
  <c r="BI462"/>
  <c r="BH462"/>
  <c r="BG462"/>
  <c r="BF462"/>
  <c r="R462"/>
  <c r="Q462"/>
  <c r="X462"/>
  <c r="V462"/>
  <c r="T462"/>
  <c r="P462"/>
  <c r="BK462"/>
  <c r="K462"/>
  <c r="BE462"/>
  <c r="BI460"/>
  <c r="BH460"/>
  <c r="BG460"/>
  <c r="BF460"/>
  <c r="R460"/>
  <c r="Q460"/>
  <c r="X460"/>
  <c r="V460"/>
  <c r="T460"/>
  <c r="P460"/>
  <c r="BK460"/>
  <c r="K460"/>
  <c r="BE460"/>
  <c r="BI458"/>
  <c r="BH458"/>
  <c r="BG458"/>
  <c r="BF458"/>
  <c r="R458"/>
  <c r="Q458"/>
  <c r="X458"/>
  <c r="V458"/>
  <c r="T458"/>
  <c r="P458"/>
  <c r="BK458"/>
  <c r="K458"/>
  <c r="BE458"/>
  <c r="BI456"/>
  <c r="BH456"/>
  <c r="BG456"/>
  <c r="BF456"/>
  <c r="R456"/>
  <c r="Q456"/>
  <c r="X456"/>
  <c r="V456"/>
  <c r="T456"/>
  <c r="P456"/>
  <c r="BK456"/>
  <c r="K456"/>
  <c r="BE456"/>
  <c r="BI454"/>
  <c r="BH454"/>
  <c r="BG454"/>
  <c r="BF454"/>
  <c r="R454"/>
  <c r="Q454"/>
  <c r="X454"/>
  <c r="V454"/>
  <c r="T454"/>
  <c r="P454"/>
  <c r="BK454"/>
  <c r="K454"/>
  <c r="BE454"/>
  <c r="BI452"/>
  <c r="BH452"/>
  <c r="BG452"/>
  <c r="BF452"/>
  <c r="R452"/>
  <c r="Q452"/>
  <c r="X452"/>
  <c r="V452"/>
  <c r="T452"/>
  <c r="P452"/>
  <c r="BK452"/>
  <c r="K452"/>
  <c r="BE452"/>
  <c r="BI450"/>
  <c r="BH450"/>
  <c r="BG450"/>
  <c r="BF450"/>
  <c r="R450"/>
  <c r="Q450"/>
  <c r="X450"/>
  <c r="V450"/>
  <c r="T450"/>
  <c r="P450"/>
  <c r="BK450"/>
  <c r="K450"/>
  <c r="BE450"/>
  <c r="BI448"/>
  <c r="BH448"/>
  <c r="BG448"/>
  <c r="BF448"/>
  <c r="R448"/>
  <c r="Q448"/>
  <c r="X448"/>
  <c r="V448"/>
  <c r="T448"/>
  <c r="P448"/>
  <c r="BK448"/>
  <c r="K448"/>
  <c r="BE448"/>
  <c r="BI446"/>
  <c r="BH446"/>
  <c r="BG446"/>
  <c r="BF446"/>
  <c r="R446"/>
  <c r="Q446"/>
  <c r="X446"/>
  <c r="V446"/>
  <c r="T446"/>
  <c r="P446"/>
  <c r="BK446"/>
  <c r="K446"/>
  <c r="BE446"/>
  <c r="BI444"/>
  <c r="BH444"/>
  <c r="BG444"/>
  <c r="BF444"/>
  <c r="R444"/>
  <c r="Q444"/>
  <c r="X444"/>
  <c r="V444"/>
  <c r="T444"/>
  <c r="P444"/>
  <c r="BK444"/>
  <c r="K444"/>
  <c r="BE444"/>
  <c r="BI442"/>
  <c r="BH442"/>
  <c r="BG442"/>
  <c r="BF442"/>
  <c r="R442"/>
  <c r="Q442"/>
  <c r="X442"/>
  <c r="V442"/>
  <c r="T442"/>
  <c r="P442"/>
  <c r="BK442"/>
  <c r="K442"/>
  <c r="BE442"/>
  <c r="BI440"/>
  <c r="BH440"/>
  <c r="BG440"/>
  <c r="BF440"/>
  <c r="R440"/>
  <c r="Q440"/>
  <c r="X440"/>
  <c r="V440"/>
  <c r="T440"/>
  <c r="P440"/>
  <c r="BK440"/>
  <c r="K440"/>
  <c r="BE440"/>
  <c r="BI438"/>
  <c r="BH438"/>
  <c r="BG438"/>
  <c r="BF438"/>
  <c r="R438"/>
  <c r="Q438"/>
  <c r="X438"/>
  <c r="V438"/>
  <c r="T438"/>
  <c r="P438"/>
  <c r="BK438"/>
  <c r="K438"/>
  <c r="BE438"/>
  <c r="BI436"/>
  <c r="BH436"/>
  <c r="BG436"/>
  <c r="BF436"/>
  <c r="R436"/>
  <c r="Q436"/>
  <c r="X436"/>
  <c r="V436"/>
  <c r="T436"/>
  <c r="P436"/>
  <c r="BK436"/>
  <c r="K436"/>
  <c r="BE436"/>
  <c r="BI434"/>
  <c r="BH434"/>
  <c r="BG434"/>
  <c r="BF434"/>
  <c r="R434"/>
  <c r="Q434"/>
  <c r="X434"/>
  <c r="V434"/>
  <c r="T434"/>
  <c r="P434"/>
  <c r="BK434"/>
  <c r="K434"/>
  <c r="BE434"/>
  <c r="BI432"/>
  <c r="BH432"/>
  <c r="BG432"/>
  <c r="BF432"/>
  <c r="R432"/>
  <c r="Q432"/>
  <c r="X432"/>
  <c r="V432"/>
  <c r="T432"/>
  <c r="P432"/>
  <c r="BK432"/>
  <c r="K432"/>
  <c r="BE432"/>
  <c r="BI430"/>
  <c r="BH430"/>
  <c r="BG430"/>
  <c r="BF430"/>
  <c r="R430"/>
  <c r="Q430"/>
  <c r="X430"/>
  <c r="V430"/>
  <c r="T430"/>
  <c r="P430"/>
  <c r="BK430"/>
  <c r="K430"/>
  <c r="BE430"/>
  <c r="BI428"/>
  <c r="BH428"/>
  <c r="BG428"/>
  <c r="BF428"/>
  <c r="R428"/>
  <c r="Q428"/>
  <c r="X428"/>
  <c r="V428"/>
  <c r="T428"/>
  <c r="P428"/>
  <c r="BK428"/>
  <c r="K428"/>
  <c r="BE428"/>
  <c r="BI426"/>
  <c r="BH426"/>
  <c r="BG426"/>
  <c r="BF426"/>
  <c r="R426"/>
  <c r="Q426"/>
  <c r="X426"/>
  <c r="V426"/>
  <c r="T426"/>
  <c r="P426"/>
  <c r="BK426"/>
  <c r="K426"/>
  <c r="BE426"/>
  <c r="BI424"/>
  <c r="BH424"/>
  <c r="BG424"/>
  <c r="BF424"/>
  <c r="R424"/>
  <c r="Q424"/>
  <c r="X424"/>
  <c r="V424"/>
  <c r="T424"/>
  <c r="P424"/>
  <c r="BK424"/>
  <c r="K424"/>
  <c r="BE424"/>
  <c r="BI422"/>
  <c r="BH422"/>
  <c r="BG422"/>
  <c r="BF422"/>
  <c r="R422"/>
  <c r="Q422"/>
  <c r="X422"/>
  <c r="V422"/>
  <c r="T422"/>
  <c r="P422"/>
  <c r="BK422"/>
  <c r="K422"/>
  <c r="BE422"/>
  <c r="BI420"/>
  <c r="BH420"/>
  <c r="BG420"/>
  <c r="BF420"/>
  <c r="R420"/>
  <c r="Q420"/>
  <c r="X420"/>
  <c r="V420"/>
  <c r="T420"/>
  <c r="P420"/>
  <c r="BK420"/>
  <c r="K420"/>
  <c r="BE420"/>
  <c r="BI418"/>
  <c r="BH418"/>
  <c r="BG418"/>
  <c r="BF418"/>
  <c r="R418"/>
  <c r="Q418"/>
  <c r="X418"/>
  <c r="V418"/>
  <c r="T418"/>
  <c r="P418"/>
  <c r="BK418"/>
  <c r="K418"/>
  <c r="BE418"/>
  <c r="BI416"/>
  <c r="BH416"/>
  <c r="BG416"/>
  <c r="BF416"/>
  <c r="R416"/>
  <c r="Q416"/>
  <c r="X416"/>
  <c r="V416"/>
  <c r="T416"/>
  <c r="P416"/>
  <c r="BK416"/>
  <c r="K416"/>
  <c r="BE416"/>
  <c r="BI414"/>
  <c r="BH414"/>
  <c r="BG414"/>
  <c r="BF414"/>
  <c r="R414"/>
  <c r="Q414"/>
  <c r="X414"/>
  <c r="V414"/>
  <c r="T414"/>
  <c r="P414"/>
  <c r="BK414"/>
  <c r="K414"/>
  <c r="BE414"/>
  <c r="BI412"/>
  <c r="BH412"/>
  <c r="BG412"/>
  <c r="BF412"/>
  <c r="R412"/>
  <c r="Q412"/>
  <c r="X412"/>
  <c r="V412"/>
  <c r="T412"/>
  <c r="P412"/>
  <c r="BK412"/>
  <c r="K412"/>
  <c r="BE412"/>
  <c r="BI410"/>
  <c r="BH410"/>
  <c r="BG410"/>
  <c r="BF410"/>
  <c r="R410"/>
  <c r="Q410"/>
  <c r="X410"/>
  <c r="V410"/>
  <c r="T410"/>
  <c r="P410"/>
  <c r="BK410"/>
  <c r="K410"/>
  <c r="BE410"/>
  <c r="BI408"/>
  <c r="BH408"/>
  <c r="BG408"/>
  <c r="BF408"/>
  <c r="R408"/>
  <c r="Q408"/>
  <c r="X408"/>
  <c r="V408"/>
  <c r="T408"/>
  <c r="P408"/>
  <c r="BK408"/>
  <c r="K408"/>
  <c r="BE408"/>
  <c r="BI406"/>
  <c r="BH406"/>
  <c r="BG406"/>
  <c r="BF406"/>
  <c r="R406"/>
  <c r="Q406"/>
  <c r="X406"/>
  <c r="V406"/>
  <c r="T406"/>
  <c r="P406"/>
  <c r="BK406"/>
  <c r="K406"/>
  <c r="BE406"/>
  <c r="BI404"/>
  <c r="BH404"/>
  <c r="BG404"/>
  <c r="BF404"/>
  <c r="R404"/>
  <c r="Q404"/>
  <c r="X404"/>
  <c r="V404"/>
  <c r="T404"/>
  <c r="P404"/>
  <c r="BK404"/>
  <c r="K404"/>
  <c r="BE404"/>
  <c r="BI402"/>
  <c r="BH402"/>
  <c r="BG402"/>
  <c r="BF402"/>
  <c r="R402"/>
  <c r="Q402"/>
  <c r="X402"/>
  <c r="V402"/>
  <c r="T402"/>
  <c r="P402"/>
  <c r="BK402"/>
  <c r="K402"/>
  <c r="BE402"/>
  <c r="BI400"/>
  <c r="BH400"/>
  <c r="BG400"/>
  <c r="BF400"/>
  <c r="R400"/>
  <c r="Q400"/>
  <c r="X400"/>
  <c r="V400"/>
  <c r="T400"/>
  <c r="P400"/>
  <c r="BK400"/>
  <c r="K400"/>
  <c r="BE400"/>
  <c r="BI398"/>
  <c r="BH398"/>
  <c r="BG398"/>
  <c r="BF398"/>
  <c r="R398"/>
  <c r="Q398"/>
  <c r="X398"/>
  <c r="V398"/>
  <c r="T398"/>
  <c r="P398"/>
  <c r="BK398"/>
  <c r="K398"/>
  <c r="BE398"/>
  <c r="BI396"/>
  <c r="BH396"/>
  <c r="BG396"/>
  <c r="BF396"/>
  <c r="R396"/>
  <c r="Q396"/>
  <c r="X396"/>
  <c r="V396"/>
  <c r="T396"/>
  <c r="P396"/>
  <c r="BK396"/>
  <c r="K396"/>
  <c r="BE396"/>
  <c r="BI394"/>
  <c r="BH394"/>
  <c r="BG394"/>
  <c r="BF394"/>
  <c r="R394"/>
  <c r="Q394"/>
  <c r="X394"/>
  <c r="V394"/>
  <c r="T394"/>
  <c r="P394"/>
  <c r="BK394"/>
  <c r="K394"/>
  <c r="BE394"/>
  <c r="BI392"/>
  <c r="BH392"/>
  <c r="BG392"/>
  <c r="BF392"/>
  <c r="R392"/>
  <c r="Q392"/>
  <c r="X392"/>
  <c r="V392"/>
  <c r="T392"/>
  <c r="P392"/>
  <c r="BK392"/>
  <c r="K392"/>
  <c r="BE392"/>
  <c r="BI390"/>
  <c r="BH390"/>
  <c r="BG390"/>
  <c r="BF390"/>
  <c r="R390"/>
  <c r="Q390"/>
  <c r="X390"/>
  <c r="V390"/>
  <c r="T390"/>
  <c r="P390"/>
  <c r="BK390"/>
  <c r="K390"/>
  <c r="BE390"/>
  <c r="BI388"/>
  <c r="BH388"/>
  <c r="BG388"/>
  <c r="BF388"/>
  <c r="R388"/>
  <c r="Q388"/>
  <c r="X388"/>
  <c r="V388"/>
  <c r="T388"/>
  <c r="P388"/>
  <c r="BK388"/>
  <c r="K388"/>
  <c r="BE388"/>
  <c r="BI386"/>
  <c r="BH386"/>
  <c r="BG386"/>
  <c r="BF386"/>
  <c r="R386"/>
  <c r="Q386"/>
  <c r="X386"/>
  <c r="V386"/>
  <c r="T386"/>
  <c r="P386"/>
  <c r="BK386"/>
  <c r="K386"/>
  <c r="BE386"/>
  <c r="BI384"/>
  <c r="BH384"/>
  <c r="BG384"/>
  <c r="BF384"/>
  <c r="R384"/>
  <c r="Q384"/>
  <c r="X384"/>
  <c r="V384"/>
  <c r="T384"/>
  <c r="P384"/>
  <c r="BK384"/>
  <c r="K384"/>
  <c r="BE384"/>
  <c r="BI382"/>
  <c r="BH382"/>
  <c r="BG382"/>
  <c r="BF382"/>
  <c r="R382"/>
  <c r="Q382"/>
  <c r="X382"/>
  <c r="V382"/>
  <c r="T382"/>
  <c r="P382"/>
  <c r="BK382"/>
  <c r="K382"/>
  <c r="BE382"/>
  <c r="BI380"/>
  <c r="BH380"/>
  <c r="BG380"/>
  <c r="BF380"/>
  <c r="R380"/>
  <c r="Q380"/>
  <c r="X380"/>
  <c r="V380"/>
  <c r="T380"/>
  <c r="P380"/>
  <c r="BK380"/>
  <c r="K380"/>
  <c r="BE380"/>
  <c r="BI378"/>
  <c r="BH378"/>
  <c r="BG378"/>
  <c r="BF378"/>
  <c r="R378"/>
  <c r="Q378"/>
  <c r="X378"/>
  <c r="V378"/>
  <c r="T378"/>
  <c r="P378"/>
  <c r="BK378"/>
  <c r="K378"/>
  <c r="BE378"/>
  <c r="BI376"/>
  <c r="BH376"/>
  <c r="BG376"/>
  <c r="BF376"/>
  <c r="R376"/>
  <c r="Q376"/>
  <c r="X376"/>
  <c r="V376"/>
  <c r="T376"/>
  <c r="P376"/>
  <c r="BK376"/>
  <c r="K376"/>
  <c r="BE376"/>
  <c r="BI374"/>
  <c r="BH374"/>
  <c r="BG374"/>
  <c r="BF374"/>
  <c r="R374"/>
  <c r="Q374"/>
  <c r="X374"/>
  <c r="V374"/>
  <c r="T374"/>
  <c r="P374"/>
  <c r="BK374"/>
  <c r="K374"/>
  <c r="BE374"/>
  <c r="BI372"/>
  <c r="BH372"/>
  <c r="BG372"/>
  <c r="BF372"/>
  <c r="R372"/>
  <c r="Q372"/>
  <c r="X372"/>
  <c r="V372"/>
  <c r="T372"/>
  <c r="P372"/>
  <c r="BK372"/>
  <c r="K372"/>
  <c r="BE372"/>
  <c r="BI370"/>
  <c r="BH370"/>
  <c r="BG370"/>
  <c r="BF370"/>
  <c r="R370"/>
  <c r="Q370"/>
  <c r="X370"/>
  <c r="V370"/>
  <c r="T370"/>
  <c r="P370"/>
  <c r="BK370"/>
  <c r="K370"/>
  <c r="BE370"/>
  <c r="BI368"/>
  <c r="BH368"/>
  <c r="BG368"/>
  <c r="BF368"/>
  <c r="R368"/>
  <c r="Q368"/>
  <c r="X368"/>
  <c r="V368"/>
  <c r="T368"/>
  <c r="P368"/>
  <c r="BK368"/>
  <c r="K368"/>
  <c r="BE368"/>
  <c r="BI366"/>
  <c r="BH366"/>
  <c r="BG366"/>
  <c r="BF366"/>
  <c r="R366"/>
  <c r="Q366"/>
  <c r="X366"/>
  <c r="V366"/>
  <c r="T366"/>
  <c r="P366"/>
  <c r="BK366"/>
  <c r="K366"/>
  <c r="BE366"/>
  <c r="BI364"/>
  <c r="BH364"/>
  <c r="BG364"/>
  <c r="BF364"/>
  <c r="R364"/>
  <c r="Q364"/>
  <c r="X364"/>
  <c r="V364"/>
  <c r="T364"/>
  <c r="P364"/>
  <c r="BK364"/>
  <c r="K364"/>
  <c r="BE364"/>
  <c r="BI362"/>
  <c r="BH362"/>
  <c r="BG362"/>
  <c r="BF362"/>
  <c r="R362"/>
  <c r="Q362"/>
  <c r="X362"/>
  <c r="V362"/>
  <c r="T362"/>
  <c r="P362"/>
  <c r="BK362"/>
  <c r="K362"/>
  <c r="BE362"/>
  <c r="BI360"/>
  <c r="BH360"/>
  <c r="BG360"/>
  <c r="BF360"/>
  <c r="R360"/>
  <c r="Q360"/>
  <c r="X360"/>
  <c r="V360"/>
  <c r="T360"/>
  <c r="P360"/>
  <c r="BK360"/>
  <c r="K360"/>
  <c r="BE360"/>
  <c r="BI358"/>
  <c r="BH358"/>
  <c r="BG358"/>
  <c r="BF358"/>
  <c r="R358"/>
  <c r="Q358"/>
  <c r="X358"/>
  <c r="V358"/>
  <c r="T358"/>
  <c r="P358"/>
  <c r="BK358"/>
  <c r="K358"/>
  <c r="BE358"/>
  <c r="BI356"/>
  <c r="BH356"/>
  <c r="BG356"/>
  <c r="BF356"/>
  <c r="R356"/>
  <c r="Q356"/>
  <c r="X356"/>
  <c r="V356"/>
  <c r="T356"/>
  <c r="P356"/>
  <c r="BK356"/>
  <c r="K356"/>
  <c r="BE356"/>
  <c r="BI354"/>
  <c r="BH354"/>
  <c r="BG354"/>
  <c r="BF354"/>
  <c r="R354"/>
  <c r="Q354"/>
  <c r="X354"/>
  <c r="V354"/>
  <c r="T354"/>
  <c r="P354"/>
  <c r="BK354"/>
  <c r="K354"/>
  <c r="BE354"/>
  <c r="BI352"/>
  <c r="BH352"/>
  <c r="BG352"/>
  <c r="BF352"/>
  <c r="R352"/>
  <c r="Q352"/>
  <c r="X352"/>
  <c r="V352"/>
  <c r="T352"/>
  <c r="P352"/>
  <c r="BK352"/>
  <c r="K352"/>
  <c r="BE352"/>
  <c r="BI350"/>
  <c r="BH350"/>
  <c r="BG350"/>
  <c r="BF350"/>
  <c r="R350"/>
  <c r="Q350"/>
  <c r="X350"/>
  <c r="V350"/>
  <c r="T350"/>
  <c r="P350"/>
  <c r="BK350"/>
  <c r="K350"/>
  <c r="BE350"/>
  <c r="BI348"/>
  <c r="BH348"/>
  <c r="BG348"/>
  <c r="BF348"/>
  <c r="R348"/>
  <c r="Q348"/>
  <c r="X348"/>
  <c r="V348"/>
  <c r="T348"/>
  <c r="P348"/>
  <c r="BK348"/>
  <c r="K348"/>
  <c r="BE348"/>
  <c r="BI346"/>
  <c r="BH346"/>
  <c r="BG346"/>
  <c r="BF346"/>
  <c r="R346"/>
  <c r="Q346"/>
  <c r="X346"/>
  <c r="V346"/>
  <c r="T346"/>
  <c r="P346"/>
  <c r="BK346"/>
  <c r="K346"/>
  <c r="BE346"/>
  <c r="BI344"/>
  <c r="BH344"/>
  <c r="BG344"/>
  <c r="BF344"/>
  <c r="R344"/>
  <c r="Q344"/>
  <c r="X344"/>
  <c r="V344"/>
  <c r="T344"/>
  <c r="P344"/>
  <c r="BK344"/>
  <c r="K344"/>
  <c r="BE344"/>
  <c r="BI342"/>
  <c r="BH342"/>
  <c r="BG342"/>
  <c r="BF342"/>
  <c r="R342"/>
  <c r="Q342"/>
  <c r="X342"/>
  <c r="V342"/>
  <c r="T342"/>
  <c r="P342"/>
  <c r="BK342"/>
  <c r="K342"/>
  <c r="BE342"/>
  <c r="BI340"/>
  <c r="BH340"/>
  <c r="BG340"/>
  <c r="BF340"/>
  <c r="R340"/>
  <c r="Q340"/>
  <c r="X340"/>
  <c r="V340"/>
  <c r="T340"/>
  <c r="P340"/>
  <c r="BK340"/>
  <c r="K340"/>
  <c r="BE340"/>
  <c r="BI338"/>
  <c r="BH338"/>
  <c r="BG338"/>
  <c r="BF338"/>
  <c r="R338"/>
  <c r="Q338"/>
  <c r="X338"/>
  <c r="V338"/>
  <c r="T338"/>
  <c r="P338"/>
  <c r="BK338"/>
  <c r="K338"/>
  <c r="BE338"/>
  <c r="BI336"/>
  <c r="BH336"/>
  <c r="BG336"/>
  <c r="BF336"/>
  <c r="R336"/>
  <c r="Q336"/>
  <c r="X336"/>
  <c r="V336"/>
  <c r="T336"/>
  <c r="P336"/>
  <c r="BK336"/>
  <c r="K336"/>
  <c r="BE336"/>
  <c r="BI334"/>
  <c r="BH334"/>
  <c r="BG334"/>
  <c r="BF334"/>
  <c r="R334"/>
  <c r="Q334"/>
  <c r="X334"/>
  <c r="V334"/>
  <c r="T334"/>
  <c r="P334"/>
  <c r="BK334"/>
  <c r="K334"/>
  <c r="BE334"/>
  <c r="BI332"/>
  <c r="BH332"/>
  <c r="BG332"/>
  <c r="BF332"/>
  <c r="R332"/>
  <c r="Q332"/>
  <c r="X332"/>
  <c r="V332"/>
  <c r="T332"/>
  <c r="P332"/>
  <c r="BK332"/>
  <c r="K332"/>
  <c r="BE332"/>
  <c r="BI330"/>
  <c r="BH330"/>
  <c r="BG330"/>
  <c r="BF330"/>
  <c r="R330"/>
  <c r="Q330"/>
  <c r="X330"/>
  <c r="V330"/>
  <c r="T330"/>
  <c r="P330"/>
  <c r="BK330"/>
  <c r="K330"/>
  <c r="BE330"/>
  <c r="BI328"/>
  <c r="BH328"/>
  <c r="BG328"/>
  <c r="BF328"/>
  <c r="R328"/>
  <c r="Q328"/>
  <c r="X328"/>
  <c r="V328"/>
  <c r="T328"/>
  <c r="P328"/>
  <c r="BK328"/>
  <c r="K328"/>
  <c r="BE328"/>
  <c r="BI326"/>
  <c r="BH326"/>
  <c r="BG326"/>
  <c r="BF326"/>
  <c r="R326"/>
  <c r="Q326"/>
  <c r="X326"/>
  <c r="V326"/>
  <c r="T326"/>
  <c r="P326"/>
  <c r="BK326"/>
  <c r="K326"/>
  <c r="BE326"/>
  <c r="BI324"/>
  <c r="BH324"/>
  <c r="BG324"/>
  <c r="BF324"/>
  <c r="R324"/>
  <c r="Q324"/>
  <c r="X324"/>
  <c r="V324"/>
  <c r="T324"/>
  <c r="P324"/>
  <c r="BK324"/>
  <c r="K324"/>
  <c r="BE324"/>
  <c r="BI322"/>
  <c r="BH322"/>
  <c r="BG322"/>
  <c r="BF322"/>
  <c r="R322"/>
  <c r="Q322"/>
  <c r="X322"/>
  <c r="V322"/>
  <c r="T322"/>
  <c r="P322"/>
  <c r="BK322"/>
  <c r="K322"/>
  <c r="BE322"/>
  <c r="BI320"/>
  <c r="BH320"/>
  <c r="BG320"/>
  <c r="BF320"/>
  <c r="R320"/>
  <c r="Q320"/>
  <c r="X320"/>
  <c r="V320"/>
  <c r="T320"/>
  <c r="P320"/>
  <c r="BK320"/>
  <c r="K320"/>
  <c r="BE320"/>
  <c r="BI318"/>
  <c r="BH318"/>
  <c r="BG318"/>
  <c r="BF318"/>
  <c r="R318"/>
  <c r="Q318"/>
  <c r="X318"/>
  <c r="V318"/>
  <c r="T318"/>
  <c r="P318"/>
  <c r="BK318"/>
  <c r="K318"/>
  <c r="BE318"/>
  <c r="BI316"/>
  <c r="BH316"/>
  <c r="BG316"/>
  <c r="BF316"/>
  <c r="R316"/>
  <c r="Q316"/>
  <c r="X316"/>
  <c r="V316"/>
  <c r="T316"/>
  <c r="P316"/>
  <c r="BK316"/>
  <c r="K316"/>
  <c r="BE316"/>
  <c r="BI314"/>
  <c r="BH314"/>
  <c r="BG314"/>
  <c r="BF314"/>
  <c r="R314"/>
  <c r="Q314"/>
  <c r="X314"/>
  <c r="V314"/>
  <c r="T314"/>
  <c r="P314"/>
  <c r="BK314"/>
  <c r="K314"/>
  <c r="BE314"/>
  <c r="BI312"/>
  <c r="BH312"/>
  <c r="BG312"/>
  <c r="BF312"/>
  <c r="R312"/>
  <c r="Q312"/>
  <c r="X312"/>
  <c r="V312"/>
  <c r="T312"/>
  <c r="P312"/>
  <c r="BK312"/>
  <c r="K312"/>
  <c r="BE312"/>
  <c r="BI310"/>
  <c r="BH310"/>
  <c r="BG310"/>
  <c r="BF310"/>
  <c r="R310"/>
  <c r="Q310"/>
  <c r="X310"/>
  <c r="V310"/>
  <c r="T310"/>
  <c r="P310"/>
  <c r="BK310"/>
  <c r="K310"/>
  <c r="BE310"/>
  <c r="BI308"/>
  <c r="BH308"/>
  <c r="BG308"/>
  <c r="BF308"/>
  <c r="R308"/>
  <c r="Q308"/>
  <c r="X308"/>
  <c r="V308"/>
  <c r="T308"/>
  <c r="P308"/>
  <c r="BK308"/>
  <c r="K308"/>
  <c r="BE308"/>
  <c r="BI306"/>
  <c r="BH306"/>
  <c r="BG306"/>
  <c r="BF306"/>
  <c r="R306"/>
  <c r="Q306"/>
  <c r="X306"/>
  <c r="V306"/>
  <c r="T306"/>
  <c r="P306"/>
  <c r="BK306"/>
  <c r="K306"/>
  <c r="BE306"/>
  <c r="BI304"/>
  <c r="BH304"/>
  <c r="BG304"/>
  <c r="BF304"/>
  <c r="R304"/>
  <c r="Q304"/>
  <c r="X304"/>
  <c r="V304"/>
  <c r="T304"/>
  <c r="P304"/>
  <c r="BK304"/>
  <c r="K304"/>
  <c r="BE304"/>
  <c r="BI302"/>
  <c r="BH302"/>
  <c r="BG302"/>
  <c r="BF302"/>
  <c r="R302"/>
  <c r="Q302"/>
  <c r="X302"/>
  <c r="V302"/>
  <c r="T302"/>
  <c r="P302"/>
  <c r="BK302"/>
  <c r="K302"/>
  <c r="BE302"/>
  <c r="BI300"/>
  <c r="BH300"/>
  <c r="BG300"/>
  <c r="BF300"/>
  <c r="R300"/>
  <c r="Q300"/>
  <c r="X300"/>
  <c r="V300"/>
  <c r="T300"/>
  <c r="P300"/>
  <c r="BK300"/>
  <c r="K300"/>
  <c r="BE300"/>
  <c r="BI298"/>
  <c r="BH298"/>
  <c r="BG298"/>
  <c r="BF298"/>
  <c r="R298"/>
  <c r="Q298"/>
  <c r="X298"/>
  <c r="V298"/>
  <c r="T298"/>
  <c r="P298"/>
  <c r="BK298"/>
  <c r="K298"/>
  <c r="BE298"/>
  <c r="BI296"/>
  <c r="BH296"/>
  <c r="BG296"/>
  <c r="BF296"/>
  <c r="R296"/>
  <c r="Q296"/>
  <c r="X296"/>
  <c r="V296"/>
  <c r="T296"/>
  <c r="P296"/>
  <c r="BK296"/>
  <c r="K296"/>
  <c r="BE296"/>
  <c r="BI294"/>
  <c r="BH294"/>
  <c r="BG294"/>
  <c r="BF294"/>
  <c r="R294"/>
  <c r="Q294"/>
  <c r="X294"/>
  <c r="V294"/>
  <c r="T294"/>
  <c r="P294"/>
  <c r="BK294"/>
  <c r="K294"/>
  <c r="BE294"/>
  <c r="BI292"/>
  <c r="BH292"/>
  <c r="BG292"/>
  <c r="BF292"/>
  <c r="R292"/>
  <c r="Q292"/>
  <c r="X292"/>
  <c r="V292"/>
  <c r="T292"/>
  <c r="P292"/>
  <c r="BK292"/>
  <c r="K292"/>
  <c r="BE292"/>
  <c r="BI290"/>
  <c r="BH290"/>
  <c r="BG290"/>
  <c r="BF290"/>
  <c r="R290"/>
  <c r="Q290"/>
  <c r="X290"/>
  <c r="V290"/>
  <c r="T290"/>
  <c r="P290"/>
  <c r="BK290"/>
  <c r="K290"/>
  <c r="BE290"/>
  <c r="BI288"/>
  <c r="BH288"/>
  <c r="BG288"/>
  <c r="BF288"/>
  <c r="R288"/>
  <c r="Q288"/>
  <c r="X288"/>
  <c r="V288"/>
  <c r="T288"/>
  <c r="P288"/>
  <c r="BK288"/>
  <c r="K288"/>
  <c r="BE288"/>
  <c r="BI286"/>
  <c r="BH286"/>
  <c r="BG286"/>
  <c r="BF286"/>
  <c r="R286"/>
  <c r="Q286"/>
  <c r="X286"/>
  <c r="V286"/>
  <c r="T286"/>
  <c r="P286"/>
  <c r="BK286"/>
  <c r="K286"/>
  <c r="BE286"/>
  <c r="BI284"/>
  <c r="BH284"/>
  <c r="BG284"/>
  <c r="BF284"/>
  <c r="R284"/>
  <c r="Q284"/>
  <c r="X284"/>
  <c r="V284"/>
  <c r="T284"/>
  <c r="P284"/>
  <c r="BK284"/>
  <c r="K284"/>
  <c r="BE284"/>
  <c r="BI282"/>
  <c r="BH282"/>
  <c r="BG282"/>
  <c r="BF282"/>
  <c r="R282"/>
  <c r="Q282"/>
  <c r="X282"/>
  <c r="V282"/>
  <c r="T282"/>
  <c r="P282"/>
  <c r="BK282"/>
  <c r="K282"/>
  <c r="BE282"/>
  <c r="BI280"/>
  <c r="BH280"/>
  <c r="BG280"/>
  <c r="BF280"/>
  <c r="R280"/>
  <c r="Q280"/>
  <c r="X280"/>
  <c r="V280"/>
  <c r="T280"/>
  <c r="P280"/>
  <c r="BK280"/>
  <c r="K280"/>
  <c r="BE280"/>
  <c r="BI278"/>
  <c r="BH278"/>
  <c r="BG278"/>
  <c r="BF278"/>
  <c r="R278"/>
  <c r="Q278"/>
  <c r="X278"/>
  <c r="V278"/>
  <c r="T278"/>
  <c r="P278"/>
  <c r="BK278"/>
  <c r="K278"/>
  <c r="BE278"/>
  <c r="BI276"/>
  <c r="BH276"/>
  <c r="BG276"/>
  <c r="BF276"/>
  <c r="R276"/>
  <c r="Q276"/>
  <c r="X276"/>
  <c r="V276"/>
  <c r="T276"/>
  <c r="P276"/>
  <c r="BK276"/>
  <c r="K276"/>
  <c r="BE276"/>
  <c r="BI274"/>
  <c r="BH274"/>
  <c r="BG274"/>
  <c r="BF274"/>
  <c r="R274"/>
  <c r="Q274"/>
  <c r="X274"/>
  <c r="V274"/>
  <c r="T274"/>
  <c r="P274"/>
  <c r="BK274"/>
  <c r="K274"/>
  <c r="BE274"/>
  <c r="BI272"/>
  <c r="BH272"/>
  <c r="BG272"/>
  <c r="BF272"/>
  <c r="R272"/>
  <c r="Q272"/>
  <c r="X272"/>
  <c r="V272"/>
  <c r="T272"/>
  <c r="P272"/>
  <c r="BK272"/>
  <c r="K272"/>
  <c r="BE272"/>
  <c r="BI270"/>
  <c r="BH270"/>
  <c r="BG270"/>
  <c r="BF270"/>
  <c r="R270"/>
  <c r="Q270"/>
  <c r="X270"/>
  <c r="V270"/>
  <c r="T270"/>
  <c r="P270"/>
  <c r="BK270"/>
  <c r="K270"/>
  <c r="BE270"/>
  <c r="BI268"/>
  <c r="BH268"/>
  <c r="BG268"/>
  <c r="BF268"/>
  <c r="R268"/>
  <c r="Q268"/>
  <c r="X268"/>
  <c r="V268"/>
  <c r="T268"/>
  <c r="P268"/>
  <c r="BK268"/>
  <c r="K268"/>
  <c r="BE268"/>
  <c r="BI266"/>
  <c r="BH266"/>
  <c r="BG266"/>
  <c r="BF266"/>
  <c r="R266"/>
  <c r="Q266"/>
  <c r="X266"/>
  <c r="V266"/>
  <c r="T266"/>
  <c r="P266"/>
  <c r="BK266"/>
  <c r="K266"/>
  <c r="BE266"/>
  <c r="BI264"/>
  <c r="BH264"/>
  <c r="BG264"/>
  <c r="BF264"/>
  <c r="R264"/>
  <c r="Q264"/>
  <c r="X264"/>
  <c r="V264"/>
  <c r="T264"/>
  <c r="P264"/>
  <c r="BK264"/>
  <c r="K264"/>
  <c r="BE264"/>
  <c r="BI262"/>
  <c r="BH262"/>
  <c r="BG262"/>
  <c r="BF262"/>
  <c r="R262"/>
  <c r="Q262"/>
  <c r="X262"/>
  <c r="V262"/>
  <c r="T262"/>
  <c r="P262"/>
  <c r="BK262"/>
  <c r="K262"/>
  <c r="BE262"/>
  <c r="BI260"/>
  <c r="BH260"/>
  <c r="BG260"/>
  <c r="BF260"/>
  <c r="R260"/>
  <c r="Q260"/>
  <c r="X260"/>
  <c r="V260"/>
  <c r="T260"/>
  <c r="P260"/>
  <c r="BK260"/>
  <c r="K260"/>
  <c r="BE260"/>
  <c r="BI258"/>
  <c r="BH258"/>
  <c r="BG258"/>
  <c r="BF258"/>
  <c r="R258"/>
  <c r="Q258"/>
  <c r="X258"/>
  <c r="V258"/>
  <c r="T258"/>
  <c r="P258"/>
  <c r="BK258"/>
  <c r="K258"/>
  <c r="BE258"/>
  <c r="BI256"/>
  <c r="BH256"/>
  <c r="BG256"/>
  <c r="BF256"/>
  <c r="R256"/>
  <c r="Q256"/>
  <c r="X256"/>
  <c r="V256"/>
  <c r="T256"/>
  <c r="P256"/>
  <c r="BK256"/>
  <c r="K256"/>
  <c r="BE256"/>
  <c r="BI254"/>
  <c r="BH254"/>
  <c r="BG254"/>
  <c r="BF254"/>
  <c r="R254"/>
  <c r="Q254"/>
  <c r="X254"/>
  <c r="V254"/>
  <c r="T254"/>
  <c r="P254"/>
  <c r="BK254"/>
  <c r="K254"/>
  <c r="BE254"/>
  <c r="BI252"/>
  <c r="BH252"/>
  <c r="BG252"/>
  <c r="BF252"/>
  <c r="R252"/>
  <c r="Q252"/>
  <c r="X252"/>
  <c r="V252"/>
  <c r="T252"/>
  <c r="P252"/>
  <c r="BK252"/>
  <c r="K252"/>
  <c r="BE252"/>
  <c r="BI250"/>
  <c r="BH250"/>
  <c r="BG250"/>
  <c r="BF250"/>
  <c r="R250"/>
  <c r="Q250"/>
  <c r="X250"/>
  <c r="V250"/>
  <c r="T250"/>
  <c r="P250"/>
  <c r="BK250"/>
  <c r="K250"/>
  <c r="BE250"/>
  <c r="BI248"/>
  <c r="BH248"/>
  <c r="BG248"/>
  <c r="BF248"/>
  <c r="R248"/>
  <c r="Q248"/>
  <c r="X248"/>
  <c r="V248"/>
  <c r="T248"/>
  <c r="P248"/>
  <c r="BK248"/>
  <c r="K248"/>
  <c r="BE248"/>
  <c r="BI246"/>
  <c r="BH246"/>
  <c r="BG246"/>
  <c r="BF246"/>
  <c r="R246"/>
  <c r="Q246"/>
  <c r="X246"/>
  <c r="V246"/>
  <c r="T246"/>
  <c r="P246"/>
  <c r="BK246"/>
  <c r="K246"/>
  <c r="BE246"/>
  <c r="BI244"/>
  <c r="BH244"/>
  <c r="BG244"/>
  <c r="BF244"/>
  <c r="R244"/>
  <c r="Q244"/>
  <c r="X244"/>
  <c r="V244"/>
  <c r="T244"/>
  <c r="P244"/>
  <c r="BK244"/>
  <c r="K244"/>
  <c r="BE244"/>
  <c r="BI242"/>
  <c r="BH242"/>
  <c r="BG242"/>
  <c r="BF242"/>
  <c r="R242"/>
  <c r="Q242"/>
  <c r="X242"/>
  <c r="V242"/>
  <c r="T242"/>
  <c r="P242"/>
  <c r="BK242"/>
  <c r="K242"/>
  <c r="BE242"/>
  <c r="BI240"/>
  <c r="BH240"/>
  <c r="BG240"/>
  <c r="BF240"/>
  <c r="R240"/>
  <c r="Q240"/>
  <c r="X240"/>
  <c r="V240"/>
  <c r="T240"/>
  <c r="P240"/>
  <c r="BK240"/>
  <c r="K240"/>
  <c r="BE240"/>
  <c r="BI238"/>
  <c r="BH238"/>
  <c r="BG238"/>
  <c r="BF238"/>
  <c r="R238"/>
  <c r="Q238"/>
  <c r="X238"/>
  <c r="V238"/>
  <c r="T238"/>
  <c r="P238"/>
  <c r="BK238"/>
  <c r="K238"/>
  <c r="BE238"/>
  <c r="BI236"/>
  <c r="BH236"/>
  <c r="BG236"/>
  <c r="BF236"/>
  <c r="R236"/>
  <c r="Q236"/>
  <c r="X236"/>
  <c r="V236"/>
  <c r="T236"/>
  <c r="P236"/>
  <c r="BK236"/>
  <c r="K236"/>
  <c r="BE236"/>
  <c r="BI234"/>
  <c r="BH234"/>
  <c r="BG234"/>
  <c r="BF234"/>
  <c r="R234"/>
  <c r="Q234"/>
  <c r="X234"/>
  <c r="V234"/>
  <c r="T234"/>
  <c r="P234"/>
  <c r="BK234"/>
  <c r="K234"/>
  <c r="BE234"/>
  <c r="BI232"/>
  <c r="BH232"/>
  <c r="BG232"/>
  <c r="BF232"/>
  <c r="R232"/>
  <c r="Q232"/>
  <c r="X232"/>
  <c r="V232"/>
  <c r="T232"/>
  <c r="P232"/>
  <c r="BK232"/>
  <c r="K232"/>
  <c r="BE232"/>
  <c r="BI230"/>
  <c r="BH230"/>
  <c r="BG230"/>
  <c r="BF230"/>
  <c r="R230"/>
  <c r="Q230"/>
  <c r="X230"/>
  <c r="V230"/>
  <c r="T230"/>
  <c r="P230"/>
  <c r="BK230"/>
  <c r="K230"/>
  <c r="BE230"/>
  <c r="BI228"/>
  <c r="BH228"/>
  <c r="BG228"/>
  <c r="BF228"/>
  <c r="R228"/>
  <c r="Q228"/>
  <c r="X228"/>
  <c r="V228"/>
  <c r="T228"/>
  <c r="P228"/>
  <c r="BK228"/>
  <c r="K228"/>
  <c r="BE228"/>
  <c r="BI226"/>
  <c r="BH226"/>
  <c r="BG226"/>
  <c r="BF226"/>
  <c r="R226"/>
  <c r="Q226"/>
  <c r="X226"/>
  <c r="V226"/>
  <c r="T226"/>
  <c r="P226"/>
  <c r="BK226"/>
  <c r="K226"/>
  <c r="BE226"/>
  <c r="BI224"/>
  <c r="BH224"/>
  <c r="BG224"/>
  <c r="BF224"/>
  <c r="R224"/>
  <c r="Q224"/>
  <c r="X224"/>
  <c r="V224"/>
  <c r="T224"/>
  <c r="P224"/>
  <c r="BK224"/>
  <c r="K224"/>
  <c r="BE224"/>
  <c r="BI222"/>
  <c r="BH222"/>
  <c r="BG222"/>
  <c r="BF222"/>
  <c r="R222"/>
  <c r="Q222"/>
  <c r="X222"/>
  <c r="V222"/>
  <c r="T222"/>
  <c r="P222"/>
  <c r="BK222"/>
  <c r="K222"/>
  <c r="BE222"/>
  <c r="BI220"/>
  <c r="BH220"/>
  <c r="BG220"/>
  <c r="BF220"/>
  <c r="R220"/>
  <c r="Q220"/>
  <c r="X220"/>
  <c r="V220"/>
  <c r="T220"/>
  <c r="P220"/>
  <c r="BK220"/>
  <c r="K220"/>
  <c r="BE220"/>
  <c r="BI218"/>
  <c r="BH218"/>
  <c r="BG218"/>
  <c r="BF218"/>
  <c r="R218"/>
  <c r="Q218"/>
  <c r="X218"/>
  <c r="V218"/>
  <c r="T218"/>
  <c r="P218"/>
  <c r="BK218"/>
  <c r="K218"/>
  <c r="BE218"/>
  <c r="BI216"/>
  <c r="BH216"/>
  <c r="BG216"/>
  <c r="BF216"/>
  <c r="R216"/>
  <c r="Q216"/>
  <c r="X216"/>
  <c r="V216"/>
  <c r="T216"/>
  <c r="P216"/>
  <c r="BK216"/>
  <c r="K216"/>
  <c r="BE216"/>
  <c r="BI214"/>
  <c r="BH214"/>
  <c r="BG214"/>
  <c r="BF214"/>
  <c r="R214"/>
  <c r="Q214"/>
  <c r="X214"/>
  <c r="V214"/>
  <c r="T214"/>
  <c r="P214"/>
  <c r="BK214"/>
  <c r="K214"/>
  <c r="BE214"/>
  <c r="BI212"/>
  <c r="BH212"/>
  <c r="BG212"/>
  <c r="BF212"/>
  <c r="R212"/>
  <c r="Q212"/>
  <c r="X212"/>
  <c r="V212"/>
  <c r="T212"/>
  <c r="P212"/>
  <c r="BK212"/>
  <c r="K212"/>
  <c r="BE212"/>
  <c r="BI210"/>
  <c r="BH210"/>
  <c r="BG210"/>
  <c r="BF210"/>
  <c r="R210"/>
  <c r="Q210"/>
  <c r="X210"/>
  <c r="V210"/>
  <c r="T210"/>
  <c r="P210"/>
  <c r="BK210"/>
  <c r="K210"/>
  <c r="BE210"/>
  <c r="BI208"/>
  <c r="BH208"/>
  <c r="BG208"/>
  <c r="BF208"/>
  <c r="R208"/>
  <c r="Q208"/>
  <c r="X208"/>
  <c r="V208"/>
  <c r="T208"/>
  <c r="P208"/>
  <c r="BK208"/>
  <c r="K208"/>
  <c r="BE208"/>
  <c r="BI206"/>
  <c r="BH206"/>
  <c r="BG206"/>
  <c r="BF206"/>
  <c r="R206"/>
  <c r="Q206"/>
  <c r="X206"/>
  <c r="V206"/>
  <c r="T206"/>
  <c r="P206"/>
  <c r="BK206"/>
  <c r="K206"/>
  <c r="BE206"/>
  <c r="BI204"/>
  <c r="BH204"/>
  <c r="BG204"/>
  <c r="BF204"/>
  <c r="R204"/>
  <c r="Q204"/>
  <c r="X204"/>
  <c r="V204"/>
  <c r="T204"/>
  <c r="P204"/>
  <c r="BK204"/>
  <c r="K204"/>
  <c r="BE204"/>
  <c r="BI202"/>
  <c r="BH202"/>
  <c r="BG202"/>
  <c r="BF202"/>
  <c r="R202"/>
  <c r="Q202"/>
  <c r="X202"/>
  <c r="V202"/>
  <c r="T202"/>
  <c r="P202"/>
  <c r="BK202"/>
  <c r="K202"/>
  <c r="BE202"/>
  <c r="BI200"/>
  <c r="BH200"/>
  <c r="BG200"/>
  <c r="BF200"/>
  <c r="R200"/>
  <c r="Q200"/>
  <c r="X200"/>
  <c r="V200"/>
  <c r="T200"/>
  <c r="P200"/>
  <c r="BK200"/>
  <c r="K200"/>
  <c r="BE200"/>
  <c r="BI198"/>
  <c r="BH198"/>
  <c r="BG198"/>
  <c r="BF198"/>
  <c r="R198"/>
  <c r="Q198"/>
  <c r="X198"/>
  <c r="V198"/>
  <c r="T198"/>
  <c r="P198"/>
  <c r="BK198"/>
  <c r="K198"/>
  <c r="BE198"/>
  <c r="BI196"/>
  <c r="BH196"/>
  <c r="BG196"/>
  <c r="BF196"/>
  <c r="R196"/>
  <c r="Q196"/>
  <c r="X196"/>
  <c r="V196"/>
  <c r="T196"/>
  <c r="P196"/>
  <c r="BK196"/>
  <c r="K196"/>
  <c r="BE196"/>
  <c r="BI194"/>
  <c r="BH194"/>
  <c r="BG194"/>
  <c r="BF194"/>
  <c r="R194"/>
  <c r="Q194"/>
  <c r="X194"/>
  <c r="V194"/>
  <c r="T194"/>
  <c r="P194"/>
  <c r="BK194"/>
  <c r="K194"/>
  <c r="BE194"/>
  <c r="BI192"/>
  <c r="BH192"/>
  <c r="BG192"/>
  <c r="BF192"/>
  <c r="R192"/>
  <c r="Q192"/>
  <c r="X192"/>
  <c r="V192"/>
  <c r="T192"/>
  <c r="P192"/>
  <c r="BK192"/>
  <c r="K192"/>
  <c r="BE192"/>
  <c r="BI190"/>
  <c r="BH190"/>
  <c r="BG190"/>
  <c r="BF190"/>
  <c r="R190"/>
  <c r="Q190"/>
  <c r="X190"/>
  <c r="V190"/>
  <c r="T190"/>
  <c r="P190"/>
  <c r="BK190"/>
  <c r="K190"/>
  <c r="BE190"/>
  <c r="BI188"/>
  <c r="BH188"/>
  <c r="BG188"/>
  <c r="BF188"/>
  <c r="R188"/>
  <c r="Q188"/>
  <c r="X188"/>
  <c r="V188"/>
  <c r="T188"/>
  <c r="P188"/>
  <c r="BK188"/>
  <c r="K188"/>
  <c r="BE188"/>
  <c r="BI186"/>
  <c r="BH186"/>
  <c r="BG186"/>
  <c r="BF186"/>
  <c r="R186"/>
  <c r="Q186"/>
  <c r="X186"/>
  <c r="V186"/>
  <c r="T186"/>
  <c r="P186"/>
  <c r="BK186"/>
  <c r="K186"/>
  <c r="BE186"/>
  <c r="BI184"/>
  <c r="BH184"/>
  <c r="BG184"/>
  <c r="BF184"/>
  <c r="R184"/>
  <c r="Q184"/>
  <c r="X184"/>
  <c r="V184"/>
  <c r="T184"/>
  <c r="P184"/>
  <c r="BK184"/>
  <c r="K184"/>
  <c r="BE184"/>
  <c r="BI182"/>
  <c r="BH182"/>
  <c r="BG182"/>
  <c r="BF182"/>
  <c r="R182"/>
  <c r="Q182"/>
  <c r="X182"/>
  <c r="V182"/>
  <c r="T182"/>
  <c r="P182"/>
  <c r="BK182"/>
  <c r="K182"/>
  <c r="BE182"/>
  <c r="BI180"/>
  <c r="BH180"/>
  <c r="BG180"/>
  <c r="BF180"/>
  <c r="R180"/>
  <c r="Q180"/>
  <c r="X180"/>
  <c r="V180"/>
  <c r="T180"/>
  <c r="P180"/>
  <c r="BK180"/>
  <c r="K180"/>
  <c r="BE180"/>
  <c r="BI178"/>
  <c r="BH178"/>
  <c r="BG178"/>
  <c r="BF178"/>
  <c r="R178"/>
  <c r="Q178"/>
  <c r="X178"/>
  <c r="V178"/>
  <c r="T178"/>
  <c r="P178"/>
  <c r="BK178"/>
  <c r="K178"/>
  <c r="BE178"/>
  <c r="BI176"/>
  <c r="BH176"/>
  <c r="BG176"/>
  <c r="BF176"/>
  <c r="R176"/>
  <c r="Q176"/>
  <c r="X176"/>
  <c r="V176"/>
  <c r="T176"/>
  <c r="P176"/>
  <c r="BK176"/>
  <c r="K176"/>
  <c r="BE176"/>
  <c r="BI174"/>
  <c r="BH174"/>
  <c r="BG174"/>
  <c r="BF174"/>
  <c r="R174"/>
  <c r="Q174"/>
  <c r="X174"/>
  <c r="V174"/>
  <c r="T174"/>
  <c r="P174"/>
  <c r="BK174"/>
  <c r="K174"/>
  <c r="BE174"/>
  <c r="BI172"/>
  <c r="BH172"/>
  <c r="BG172"/>
  <c r="BF172"/>
  <c r="R172"/>
  <c r="Q172"/>
  <c r="X172"/>
  <c r="V172"/>
  <c r="T172"/>
  <c r="P172"/>
  <c r="BK172"/>
  <c r="K172"/>
  <c r="BE172"/>
  <c r="BI170"/>
  <c r="BH170"/>
  <c r="BG170"/>
  <c r="BF170"/>
  <c r="R170"/>
  <c r="Q170"/>
  <c r="X170"/>
  <c r="V170"/>
  <c r="T170"/>
  <c r="P170"/>
  <c r="BK170"/>
  <c r="K170"/>
  <c r="BE170"/>
  <c r="BI168"/>
  <c r="BH168"/>
  <c r="BG168"/>
  <c r="BF168"/>
  <c r="R168"/>
  <c r="Q168"/>
  <c r="X168"/>
  <c r="V168"/>
  <c r="T168"/>
  <c r="P168"/>
  <c r="BK168"/>
  <c r="K168"/>
  <c r="BE168"/>
  <c r="BI166"/>
  <c r="BH166"/>
  <c r="BG166"/>
  <c r="BF166"/>
  <c r="R166"/>
  <c r="Q166"/>
  <c r="X166"/>
  <c r="V166"/>
  <c r="T166"/>
  <c r="P166"/>
  <c r="BK166"/>
  <c r="K166"/>
  <c r="BE166"/>
  <c r="BI164"/>
  <c r="BH164"/>
  <c r="BG164"/>
  <c r="BF164"/>
  <c r="R164"/>
  <c r="Q164"/>
  <c r="X164"/>
  <c r="V164"/>
  <c r="T164"/>
  <c r="P164"/>
  <c r="BK164"/>
  <c r="K164"/>
  <c r="BE164"/>
  <c r="BI162"/>
  <c r="BH162"/>
  <c r="BG162"/>
  <c r="BF162"/>
  <c r="R162"/>
  <c r="Q162"/>
  <c r="X162"/>
  <c r="V162"/>
  <c r="T162"/>
  <c r="P162"/>
  <c r="BK162"/>
  <c r="K162"/>
  <c r="BE162"/>
  <c r="BI160"/>
  <c r="BH160"/>
  <c r="BG160"/>
  <c r="BF160"/>
  <c r="R160"/>
  <c r="Q160"/>
  <c r="X160"/>
  <c r="V160"/>
  <c r="T160"/>
  <c r="P160"/>
  <c r="BK160"/>
  <c r="K160"/>
  <c r="BE160"/>
  <c r="BI158"/>
  <c r="BH158"/>
  <c r="BG158"/>
  <c r="BF158"/>
  <c r="R158"/>
  <c r="Q158"/>
  <c r="X158"/>
  <c r="V158"/>
  <c r="T158"/>
  <c r="P158"/>
  <c r="BK158"/>
  <c r="K158"/>
  <c r="BE158"/>
  <c r="BI156"/>
  <c r="BH156"/>
  <c r="BG156"/>
  <c r="BF156"/>
  <c r="R156"/>
  <c r="Q156"/>
  <c r="X156"/>
  <c r="V156"/>
  <c r="T156"/>
  <c r="P156"/>
  <c r="BK156"/>
  <c r="K156"/>
  <c r="BE156"/>
  <c r="BI154"/>
  <c r="BH154"/>
  <c r="BG154"/>
  <c r="BF154"/>
  <c r="R154"/>
  <c r="Q154"/>
  <c r="X154"/>
  <c r="V154"/>
  <c r="T154"/>
  <c r="P154"/>
  <c r="BK154"/>
  <c r="K154"/>
  <c r="BE154"/>
  <c r="BI152"/>
  <c r="BH152"/>
  <c r="BG152"/>
  <c r="BF152"/>
  <c r="R152"/>
  <c r="Q152"/>
  <c r="X152"/>
  <c r="V152"/>
  <c r="T152"/>
  <c r="P152"/>
  <c r="BK152"/>
  <c r="K152"/>
  <c r="BE152"/>
  <c r="BI150"/>
  <c r="BH150"/>
  <c r="BG150"/>
  <c r="BF150"/>
  <c r="R150"/>
  <c r="Q150"/>
  <c r="X150"/>
  <c r="V150"/>
  <c r="T150"/>
  <c r="P150"/>
  <c r="BK150"/>
  <c r="K150"/>
  <c r="BE150"/>
  <c r="BI148"/>
  <c r="BH148"/>
  <c r="BG148"/>
  <c r="BF148"/>
  <c r="R148"/>
  <c r="Q148"/>
  <c r="X148"/>
  <c r="V148"/>
  <c r="T148"/>
  <c r="P148"/>
  <c r="BK148"/>
  <c r="K148"/>
  <c r="BE148"/>
  <c r="BI146"/>
  <c r="BH146"/>
  <c r="BG146"/>
  <c r="BF146"/>
  <c r="R146"/>
  <c r="Q146"/>
  <c r="X146"/>
  <c r="V146"/>
  <c r="T146"/>
  <c r="P146"/>
  <c r="BK146"/>
  <c r="K146"/>
  <c r="BE146"/>
  <c r="BI144"/>
  <c r="BH144"/>
  <c r="BG144"/>
  <c r="BF144"/>
  <c r="R144"/>
  <c r="Q144"/>
  <c r="X144"/>
  <c r="V144"/>
  <c r="T144"/>
  <c r="P144"/>
  <c r="BK144"/>
  <c r="K144"/>
  <c r="BE144"/>
  <c r="BI142"/>
  <c r="BH142"/>
  <c r="BG142"/>
  <c r="BF142"/>
  <c r="R142"/>
  <c r="Q142"/>
  <c r="X142"/>
  <c r="V142"/>
  <c r="T142"/>
  <c r="P142"/>
  <c r="BK142"/>
  <c r="K142"/>
  <c r="BE142"/>
  <c r="BI140"/>
  <c r="BH140"/>
  <c r="BG140"/>
  <c r="BF140"/>
  <c r="R140"/>
  <c r="Q140"/>
  <c r="X140"/>
  <c r="V140"/>
  <c r="T140"/>
  <c r="P140"/>
  <c r="BK140"/>
  <c r="K140"/>
  <c r="BE140"/>
  <c r="BI138"/>
  <c r="BH138"/>
  <c r="BG138"/>
  <c r="BF138"/>
  <c r="R138"/>
  <c r="Q138"/>
  <c r="X138"/>
  <c r="V138"/>
  <c r="T138"/>
  <c r="P138"/>
  <c r="BK138"/>
  <c r="K138"/>
  <c r="BE138"/>
  <c r="BI136"/>
  <c r="BH136"/>
  <c r="BG136"/>
  <c r="BF136"/>
  <c r="R136"/>
  <c r="Q136"/>
  <c r="X136"/>
  <c r="V136"/>
  <c r="T136"/>
  <c r="P136"/>
  <c r="BK136"/>
  <c r="K136"/>
  <c r="BE136"/>
  <c r="BI134"/>
  <c r="BH134"/>
  <c r="BG134"/>
  <c r="BF134"/>
  <c r="R134"/>
  <c r="Q134"/>
  <c r="X134"/>
  <c r="V134"/>
  <c r="T134"/>
  <c r="P134"/>
  <c r="BK134"/>
  <c r="K134"/>
  <c r="BE134"/>
  <c r="BI132"/>
  <c r="BH132"/>
  <c r="BG132"/>
  <c r="BF132"/>
  <c r="R132"/>
  <c r="Q132"/>
  <c r="X132"/>
  <c r="V132"/>
  <c r="T132"/>
  <c r="P132"/>
  <c r="BK132"/>
  <c r="K132"/>
  <c r="BE132"/>
  <c r="BI130"/>
  <c r="BH130"/>
  <c r="BG130"/>
  <c r="BF130"/>
  <c r="R130"/>
  <c r="Q130"/>
  <c r="X130"/>
  <c r="V130"/>
  <c r="T130"/>
  <c r="P130"/>
  <c r="BK130"/>
  <c r="K130"/>
  <c r="BE130"/>
  <c r="BI128"/>
  <c r="BH128"/>
  <c r="BG128"/>
  <c r="BF128"/>
  <c r="R128"/>
  <c r="Q128"/>
  <c r="X128"/>
  <c r="V128"/>
  <c r="T128"/>
  <c r="P128"/>
  <c r="BK128"/>
  <c r="K128"/>
  <c r="BE128"/>
  <c r="BI126"/>
  <c r="BH126"/>
  <c r="BG126"/>
  <c r="BF126"/>
  <c r="R126"/>
  <c r="Q126"/>
  <c r="X126"/>
  <c r="V126"/>
  <c r="T126"/>
  <c r="P126"/>
  <c r="BK126"/>
  <c r="K126"/>
  <c r="BE126"/>
  <c r="BI124"/>
  <c r="BH124"/>
  <c r="BG124"/>
  <c r="BF124"/>
  <c r="R124"/>
  <c r="Q124"/>
  <c r="X124"/>
  <c r="V124"/>
  <c r="T124"/>
  <c r="P124"/>
  <c r="BK124"/>
  <c r="K124"/>
  <c r="BE124"/>
  <c r="BI122"/>
  <c r="BH122"/>
  <c r="BG122"/>
  <c r="BF122"/>
  <c r="R122"/>
  <c r="Q122"/>
  <c r="X122"/>
  <c r="V122"/>
  <c r="T122"/>
  <c r="P122"/>
  <c r="BK122"/>
  <c r="K122"/>
  <c r="BE122"/>
  <c r="BI120"/>
  <c r="BH120"/>
  <c r="BG120"/>
  <c r="BF120"/>
  <c r="R120"/>
  <c r="Q120"/>
  <c r="X120"/>
  <c r="V120"/>
  <c r="T120"/>
  <c r="P120"/>
  <c r="BK120"/>
  <c r="K120"/>
  <c r="BE120"/>
  <c r="BI118"/>
  <c r="BH118"/>
  <c r="BG118"/>
  <c r="BF118"/>
  <c r="R118"/>
  <c r="Q118"/>
  <c r="X118"/>
  <c r="V118"/>
  <c r="T118"/>
  <c r="P118"/>
  <c r="BK118"/>
  <c r="K118"/>
  <c r="BE118"/>
  <c r="BI116"/>
  <c r="BH116"/>
  <c r="BG116"/>
  <c r="BF116"/>
  <c r="R116"/>
  <c r="Q116"/>
  <c r="X116"/>
  <c r="V116"/>
  <c r="T116"/>
  <c r="P116"/>
  <c r="BK116"/>
  <c r="K116"/>
  <c r="BE116"/>
  <c r="BI114"/>
  <c r="BH114"/>
  <c r="BG114"/>
  <c r="BF114"/>
  <c r="R114"/>
  <c r="Q114"/>
  <c r="X114"/>
  <c r="V114"/>
  <c r="T114"/>
  <c r="P114"/>
  <c r="BK114"/>
  <c r="K114"/>
  <c r="BE114"/>
  <c r="BI112"/>
  <c r="BH112"/>
  <c r="BG112"/>
  <c r="BF112"/>
  <c r="R112"/>
  <c r="Q112"/>
  <c r="X112"/>
  <c r="V112"/>
  <c r="T112"/>
  <c r="P112"/>
  <c r="BK112"/>
  <c r="K112"/>
  <c r="BE112"/>
  <c r="BI110"/>
  <c r="BH110"/>
  <c r="BG110"/>
  <c r="BF110"/>
  <c r="R110"/>
  <c r="Q110"/>
  <c r="X110"/>
  <c r="V110"/>
  <c r="T110"/>
  <c r="P110"/>
  <c r="BK110"/>
  <c r="K110"/>
  <c r="BE110"/>
  <c r="BI108"/>
  <c r="BH108"/>
  <c r="BG108"/>
  <c r="BF108"/>
  <c r="R108"/>
  <c r="Q108"/>
  <c r="X108"/>
  <c r="V108"/>
  <c r="T108"/>
  <c r="P108"/>
  <c r="BK108"/>
  <c r="K108"/>
  <c r="BE108"/>
  <c r="BI106"/>
  <c r="BH106"/>
  <c r="BG106"/>
  <c r="BF106"/>
  <c r="R106"/>
  <c r="Q106"/>
  <c r="X106"/>
  <c r="V106"/>
  <c r="T106"/>
  <c r="P106"/>
  <c r="BK106"/>
  <c r="K106"/>
  <c r="BE106"/>
  <c r="BI104"/>
  <c r="BH104"/>
  <c r="BG104"/>
  <c r="BF104"/>
  <c r="R104"/>
  <c r="Q104"/>
  <c r="X104"/>
  <c r="V104"/>
  <c r="T104"/>
  <c r="P104"/>
  <c r="BK104"/>
  <c r="K104"/>
  <c r="BE104"/>
  <c r="BI102"/>
  <c r="BH102"/>
  <c r="BG102"/>
  <c r="BF102"/>
  <c r="R102"/>
  <c r="Q102"/>
  <c r="X102"/>
  <c r="V102"/>
  <c r="T102"/>
  <c r="P102"/>
  <c r="BK102"/>
  <c r="K102"/>
  <c r="BE102"/>
  <c r="BI100"/>
  <c r="BH100"/>
  <c r="BG100"/>
  <c r="BF100"/>
  <c r="R100"/>
  <c r="Q100"/>
  <c r="X100"/>
  <c r="V100"/>
  <c r="T100"/>
  <c r="P100"/>
  <c r="BK100"/>
  <c r="K100"/>
  <c r="BE100"/>
  <c r="BI98"/>
  <c r="BH98"/>
  <c r="BG98"/>
  <c r="BF98"/>
  <c r="R98"/>
  <c r="Q98"/>
  <c r="X98"/>
  <c r="V98"/>
  <c r="T98"/>
  <c r="P98"/>
  <c r="BK98"/>
  <c r="K98"/>
  <c r="BE98"/>
  <c r="BI96"/>
  <c r="BH96"/>
  <c r="BG96"/>
  <c r="BF96"/>
  <c r="R96"/>
  <c r="R95"/>
  <c r="R94"/>
  <c r="J63"/>
  <c r="Q96"/>
  <c r="Q95"/>
  <c r="Q94"/>
  <c r="I63"/>
  <c r="X96"/>
  <c r="X95"/>
  <c r="X94"/>
  <c r="V96"/>
  <c r="V95"/>
  <c r="V94"/>
  <c r="T96"/>
  <c r="T95"/>
  <c r="T94"/>
  <c i="1" r="AW60"/>
  <c i="2" r="P96"/>
  <c r="BK96"/>
  <c r="BK95"/>
  <c r="K95"/>
  <c r="BK94"/>
  <c r="K94"/>
  <c r="K63"/>
  <c r="K96"/>
  <c r="BE96"/>
  <c r="K64"/>
  <c r="J64"/>
  <c r="I64"/>
  <c r="F88"/>
  <c r="E86"/>
  <c r="BI73"/>
  <c r="BH73"/>
  <c r="BG73"/>
  <c r="BF73"/>
  <c r="BI72"/>
  <c r="BH72"/>
  <c r="BG72"/>
  <c r="BF72"/>
  <c r="BE72"/>
  <c r="BI71"/>
  <c r="BH71"/>
  <c r="BG71"/>
  <c r="BF71"/>
  <c r="BE71"/>
  <c r="BI70"/>
  <c r="BH70"/>
  <c r="BG70"/>
  <c r="BF70"/>
  <c r="BE70"/>
  <c r="BI69"/>
  <c r="BH69"/>
  <c r="BG69"/>
  <c r="BF69"/>
  <c r="BE69"/>
  <c r="BI68"/>
  <c r="F41"/>
  <c i="1" r="BF60"/>
  <c i="2" r="BH68"/>
  <c r="F40"/>
  <c i="1" r="BE60"/>
  <c i="2" r="BG68"/>
  <c r="F39"/>
  <c i="1" r="BD60"/>
  <c i="2" r="BF68"/>
  <c r="K38"/>
  <c i="1" r="AY60"/>
  <c i="2" r="F38"/>
  <c i="1" r="BC60"/>
  <c i="2" r="BE68"/>
  <c r="K32"/>
  <c i="1" r="AT60"/>
  <c i="2" r="K31"/>
  <c i="1" r="AS60"/>
  <c i="2" r="K30"/>
  <c r="K73"/>
  <c r="K67"/>
  <c r="K75"/>
  <c r="K33"/>
  <c r="K34"/>
  <c i="1" r="AG60"/>
  <c i="2" r="BE73"/>
  <c r="K37"/>
  <c i="1" r="AX60"/>
  <c i="2" r="F37"/>
  <c i="1" r="BB60"/>
  <c i="2" r="F56"/>
  <c r="E54"/>
  <c r="K43"/>
  <c r="J24"/>
  <c r="E24"/>
  <c r="J91"/>
  <c r="J59"/>
  <c r="J23"/>
  <c r="J21"/>
  <c r="E21"/>
  <c r="J90"/>
  <c r="J58"/>
  <c r="J20"/>
  <c r="J18"/>
  <c r="E18"/>
  <c r="F91"/>
  <c r="F59"/>
  <c r="J17"/>
  <c r="J15"/>
  <c r="E15"/>
  <c r="F90"/>
  <c r="F58"/>
  <c r="J14"/>
  <c r="J12"/>
  <c r="J88"/>
  <c r="J56"/>
  <c r="E7"/>
  <c r="E84"/>
  <c r="E52"/>
  <c i="1" r="CK68"/>
  <c r="CJ68"/>
  <c r="CI68"/>
  <c r="CH68"/>
  <c r="CG68"/>
  <c r="CF68"/>
  <c r="BZ68"/>
  <c r="CE68"/>
  <c r="CK67"/>
  <c r="CJ67"/>
  <c r="CI67"/>
  <c r="CH67"/>
  <c r="CG67"/>
  <c r="CF67"/>
  <c r="BZ67"/>
  <c r="CE67"/>
  <c r="CK66"/>
  <c r="CJ66"/>
  <c r="CI66"/>
  <c r="CH66"/>
  <c r="CG66"/>
  <c r="CF66"/>
  <c r="BZ66"/>
  <c r="CE66"/>
  <c r="CK65"/>
  <c r="CJ65"/>
  <c r="CI65"/>
  <c r="CH65"/>
  <c r="CG65"/>
  <c r="CF65"/>
  <c r="BZ65"/>
  <c r="CE65"/>
  <c r="BF59"/>
  <c r="W38"/>
  <c r="BE59"/>
  <c r="W37"/>
  <c r="BD59"/>
  <c r="W36"/>
  <c r="BC59"/>
  <c r="W35"/>
  <c r="BB59"/>
  <c r="BA59"/>
  <c r="AZ59"/>
  <c r="AY59"/>
  <c r="AK35"/>
  <c r="AX59"/>
  <c r="AW59"/>
  <c r="AV59"/>
  <c r="AU59"/>
  <c r="AT59"/>
  <c r="AK28"/>
  <c r="AS59"/>
  <c r="AK27"/>
  <c r="AG59"/>
  <c r="AK26"/>
  <c r="AG68"/>
  <c r="CD68"/>
  <c r="AV68"/>
  <c r="BY68"/>
  <c r="AN68"/>
  <c r="AG67"/>
  <c r="CD67"/>
  <c r="AV67"/>
  <c r="BY67"/>
  <c r="AN67"/>
  <c r="AG66"/>
  <c r="CD66"/>
  <c r="AV66"/>
  <c r="BY66"/>
  <c r="AN66"/>
  <c r="AG65"/>
  <c r="AG64"/>
  <c r="AK29"/>
  <c r="AK31"/>
  <c r="AG70"/>
  <c r="CD65"/>
  <c r="W34"/>
  <c r="AV65"/>
  <c r="BY65"/>
  <c r="AK34"/>
  <c r="AN65"/>
  <c r="AN64"/>
  <c r="AV62"/>
  <c r="AN62"/>
  <c r="AV61"/>
  <c r="AN61"/>
  <c r="AV60"/>
  <c r="AN60"/>
  <c r="AN59"/>
  <c r="AN70"/>
  <c r="L55"/>
  <c r="AM55"/>
  <c r="AM54"/>
  <c r="L54"/>
  <c r="AM52"/>
  <c r="L52"/>
  <c r="L50"/>
  <c r="L49"/>
  <c r="AK40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<sst xmlns="http://schemas.openxmlformats.org/spreadsheetml/2006/main">
  <si>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</si>
  <si>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</si>
  <si>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</si>
  <si>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</si>
  <si>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</si>
  <si>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</si>
  <si>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{55db2a3a-76c3-4641-b263-897168bf3b9e}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</si>
  <si>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</si>
  <si>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</si>
  <si>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</si>
  <si>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</si>
  <si>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</si>
  <si>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</si>
  <si>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</si>
  <si>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</si>
  <si>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2019/5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</si>
  <si>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</si>
  <si>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</si>
  <si>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výměnných dílů zabezpečovacího zařízení včetně prohlídek VÚD - OŘ Brno</t>
  </si>
  <si>
    <t>KSO:</t>
  </si>
  <si>
    <t>CC-CZ:</t>
  </si>
  <si>
    <t>Místo:</t>
  </si>
  <si>
    <t xml:space="preserve"> </t>
  </si>
  <si>
    <t>Datum:</t>
  </si>
  <si>
    <t>5. 3. 2019</t>
  </si>
  <si>
    <t>Zadavatel:</t>
  </si>
  <si>
    <t>IČ:</t>
  </si>
  <si>
    <t>DIČ:</t>
  </si>
  <si>
    <t>Uchazeč:</t>
  </si>
  <si>
    <t>Vyplň údaj</t>
  </si>
  <si>
    <t>Projektant:</t>
  </si>
  <si>
    <t>Zpracovatel:</t>
  </si>
  <si>
    <t>Bc. Komzák Roman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</si>
  <si>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</si>
  <si>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</si>
  <si>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</si>
  <si>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</si>
  <si>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</si>
  <si>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</si>
  <si>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</si>
  <si>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</si>
  <si>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</si>
  <si>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</si>
  <si>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</si>
  <si>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</si>
  <si>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</si>
  <si>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</si>
  <si>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</si>
  <si>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</si>
  <si>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</si>
  <si>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</si>
  <si>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</si>
  <si>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</si>
  <si>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</si>
  <si>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</si>
  <si>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</si>
  <si>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</si>
  <si>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</si>
  <si>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</si>
  <si>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</si>
  <si>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</si>
  <si>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</si>
  <si>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</si>
  <si>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</si>
  <si>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</si>
  <si>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</si>
  <si>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</si>
  <si>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</si>
  <si>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</si>
  <si>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</si>
  <si>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</si>
  <si>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</si>
  <si>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</si>
  <si>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</si>
  <si>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</si>
  <si>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</si>
  <si>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</si>
  <si>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</si>
  <si>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</si>
  <si>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</si>
  <si>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Výměnné díly</t>
  </si>
  <si>
    <t>STA</t>
  </si>
  <si>
    <t>1</t>
  </si>
  <si>
    <t>{a0cdafaa-8376-462a-aea8-c06a92195c76}</t>
  </si>
  <si>
    <t>2</t>
  </si>
  <si>
    <t>PS 02</t>
  </si>
  <si>
    <t>Komplexní prohlídky PZS typu VÚD</t>
  </si>
  <si>
    <t>{737d0c71-84ca-4b17-8f1a-5bf230d5d6af}</t>
  </si>
  <si>
    <t>PS 03</t>
  </si>
  <si>
    <t>Náhradní díly</t>
  </si>
  <si>
    <t>{13c59e21-5ecc-4666-a3e1-e2ea1701046c}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</si>
  <si>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</si>
  <si>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</si>
  <si>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</si>
  <si>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</si>
  <si>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</si>
  <si>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</si>
  <si>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</si>
  <si>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</si>
  <si>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</si>
  <si>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</si>
  <si>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</si>
  <si>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PS 01 - Výměnné díly</t>
  </si>
  <si>
    <t>Náklady z rozpočtu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</si>
  <si>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</si>
  <si>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</si>
  <si>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</si>
  <si>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</si>
  <si>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</si>
  <si>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</si>
  <si>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</si>
  <si>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OST - Ostatní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</si>
  <si>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</si>
  <si>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</si>
  <si>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</si>
  <si>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</si>
  <si>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</si>
  <si>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</si>
  <si>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</si>
  <si>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</si>
  <si>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</si>
  <si>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</si>
  <si>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</si>
  <si>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</si>
  <si>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</si>
  <si>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</si>
  <si>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</si>
  <si>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</si>
  <si>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</si>
  <si>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</si>
  <si>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</si>
  <si>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</si>
  <si>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</si>
  <si>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</si>
  <si>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</si>
  <si>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</si>
  <si>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</si>
  <si>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</si>
  <si>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</si>
  <si>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OST</t>
  </si>
  <si>
    <t>Ostatní</t>
  </si>
  <si>
    <t>4</t>
  </si>
  <si>
    <t>ROZPOCET</t>
  </si>
  <si>
    <t>217</t>
  </si>
  <si>
    <t>K</t>
  </si>
  <si>
    <t>7593323010</t>
  </si>
  <si>
    <t>Oprava pojistky 0,16 A</t>
  </si>
  <si>
    <t>kus</t>
  </si>
  <si>
    <t>Sborník UOŽI 01 2019</t>
  </si>
  <si>
    <t>512</t>
  </si>
  <si>
    <t>414227194</t>
  </si>
  <si>
    <t>PP</t>
  </si>
  <si>
    <t>Oprava pojistky 0,16 A - dle SŽDC (ČSD) T 115/1</t>
  </si>
  <si>
    <t>218</t>
  </si>
  <si>
    <t>7593323012</t>
  </si>
  <si>
    <t>Oprava pojistky 0,5 A</t>
  </si>
  <si>
    <t>1943834574</t>
  </si>
  <si>
    <t>Oprava pojistky 0,5 A - dle SŽDC (ČSD) T 115/1</t>
  </si>
  <si>
    <t>219</t>
  </si>
  <si>
    <t>7593323014</t>
  </si>
  <si>
    <t>Oprava pojistky 1 A</t>
  </si>
  <si>
    <t>-121677241</t>
  </si>
  <si>
    <t>Oprava pojistky 1 A - dle SŽDC (ČSD) T 115/1</t>
  </si>
  <si>
    <t>220</t>
  </si>
  <si>
    <t>7593323016</t>
  </si>
  <si>
    <t>Oprava pojistky 2 A</t>
  </si>
  <si>
    <t>595584701</t>
  </si>
  <si>
    <t>Oprava pojistky 2 A - dle SŽDC (ČSD) T 115/1</t>
  </si>
  <si>
    <t>221</t>
  </si>
  <si>
    <t>7593323018</t>
  </si>
  <si>
    <t>Oprava pojistky 5 A</t>
  </si>
  <si>
    <t>801516064</t>
  </si>
  <si>
    <t>Oprava pojistky 5 A - dle SŽDC (ČSD) T 115/1</t>
  </si>
  <si>
    <t>222</t>
  </si>
  <si>
    <t>7593323020</t>
  </si>
  <si>
    <t>Oprava pojistky 10 A</t>
  </si>
  <si>
    <t>1172420275</t>
  </si>
  <si>
    <t>Oprava pojistky 10 A - dle SŽDC (ČSD) T 115/1</t>
  </si>
  <si>
    <t>223</t>
  </si>
  <si>
    <t>7593323022</t>
  </si>
  <si>
    <t>Oprava pojistky 20 A</t>
  </si>
  <si>
    <t>327320861</t>
  </si>
  <si>
    <t>Oprava pojistky 20 A - dle SŽDC (ČSD) T 115/1</t>
  </si>
  <si>
    <t>224</t>
  </si>
  <si>
    <t>7593323024</t>
  </si>
  <si>
    <t>Oprava pojistky 30 A</t>
  </si>
  <si>
    <t>2143755222</t>
  </si>
  <si>
    <t>Oprava pojistky 30 A - dle SŽDC (ČSD) T 115/1</t>
  </si>
  <si>
    <t>7593333010</t>
  </si>
  <si>
    <t>Testování relé malorozměrového řada NMŠ(M)1</t>
  </si>
  <si>
    <t>-161392351</t>
  </si>
  <si>
    <t>Testování relé malorozměrového řada NMŠ(M)1 -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</si>
  <si>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7593333015</t>
  </si>
  <si>
    <t>Testování relé malorozměrového řada NMŠ(M)2</t>
  </si>
  <si>
    <t>-154859329</t>
  </si>
  <si>
    <t>Testování relé malorozměrového řada NMŠ(M)2 -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</si>
  <si>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3</t>
  </si>
  <si>
    <t>7593333020</t>
  </si>
  <si>
    <t>Testování relé malorozměrového řada TN, TT</t>
  </si>
  <si>
    <t>266761500</t>
  </si>
  <si>
    <t>Testování relé malorozměrového řada TN, TT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</si>
  <si>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7593333030</t>
  </si>
  <si>
    <t>Oprava relé kombinovaného KR1-1000, KR1-24, KR1-60, KR1-600</t>
  </si>
  <si>
    <t>2128592651</t>
  </si>
  <si>
    <t>Oprava relé kombinovaného KR1-1000, KR1-24, KR1-60, KR1-600 - oprava se provádí podle přidružených předpisů k předpisu SŽDC (ČD) T115, pokud není popsána, pak podle technických podmínek výrobku</t>
  </si>
  <si>
    <t>5</t>
  </si>
  <si>
    <t>7593333035</t>
  </si>
  <si>
    <t>Oprava relé kombinovaného KSR1-270</t>
  </si>
  <si>
    <t>396687195</t>
  </si>
  <si>
    <t>Oprava relé kombinovaného KSR1-270 - oprava se provádí podle přidružených předpisů k předpisu SŽDC (ČD) T115, pokud není popsána, pak podle technických podmínek výrobku</t>
  </si>
  <si>
    <t>6</t>
  </si>
  <si>
    <t>7593333040</t>
  </si>
  <si>
    <t>Oprava relé kombinovaného KR2-400, KR2-600</t>
  </si>
  <si>
    <t>1189993326</t>
  </si>
  <si>
    <t>Oprava relé kombinovaného KR2-400, KR2-600 - oprava se provádí podle přidružených předpisů k předpisu SŽDC (ČD) T115, pokud není popsána, pak podle technických podmínek výrobku</t>
  </si>
  <si>
    <t>7</t>
  </si>
  <si>
    <t>7593333045</t>
  </si>
  <si>
    <t>Oprava relé kombinovaného KPR1-1000</t>
  </si>
  <si>
    <t>-2087679153</t>
  </si>
  <si>
    <t>Oprava relé kombinovaného KPR1-1000 - oprava se provádí podle přidružených předpisů k předpisu SŽDC (ČD) T115, pokud není popsána, pak podle technických podmínek výrobku</t>
  </si>
  <si>
    <t>8</t>
  </si>
  <si>
    <t>7593333050</t>
  </si>
  <si>
    <t>Oprava relé kombinovaného KŠ1-40, KŠ1-80, KŠ1-280, KŠ1-600, KŠ1-1000, KŠ1M-400</t>
  </si>
  <si>
    <t>-1696592243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</si>
  <si>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</si>
  <si>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9</t>
  </si>
  <si>
    <t>7593333051</t>
  </si>
  <si>
    <t>Oprava relé kombinovaného KŠ1-40, KŠ1-80, KŠ1-600, KŠ1-1000, KŠ1M-400 včetně výměny pér. svazku</t>
  </si>
  <si>
    <t>1196773968</t>
  </si>
  <si>
    <t>Oprava relé kombinovaného KŠ1-40, KŠ1-80, KŠ1-600, KŠ1-1000, KŠ1M-400 včetně výměny pér. svazku - oprava se provádí podle přidružených předpisů k předpisu SŽDC (ČD) T115, pokud není popsána, pak podle technických podmínek výrobku</t>
  </si>
  <si>
    <t>10</t>
  </si>
  <si>
    <t>7593333060</t>
  </si>
  <si>
    <t>Oprava relé kombinovaného SKŠ1-250</t>
  </si>
  <si>
    <t>1248094641</t>
  </si>
  <si>
    <t>Oprava relé kombinovaného SKŠ1-250 - oprava se provádí podle přidružených předpisů k předpisu SŽDC (ČD) T115, pokud není popsána, pak podle technických podmínek výrobku</t>
  </si>
  <si>
    <t>11</t>
  </si>
  <si>
    <t>7593333065</t>
  </si>
  <si>
    <t>Oprava relé kombinovaného SKPR2</t>
  </si>
  <si>
    <t>980620373</t>
  </si>
  <si>
    <t>Oprava relé kombinovaného SKPR2 - oprava se provádí podle přidružených předpisů k předpisu SŽDC (ČD) T115, pokud není popsána, pak podle technických podmínek výrobku</t>
  </si>
  <si>
    <t>12</t>
  </si>
  <si>
    <t>7593333070</t>
  </si>
  <si>
    <t>Oprava relé kombinovaného SKPR3</t>
  </si>
  <si>
    <t>1002453742</t>
  </si>
  <si>
    <t>Oprava relé kombinovaného SKPR3 - oprava se provádí podle přidružených předpisů k předpisu SŽDC (ČD) T115, pokud není popsána, pak podle technických podmínek výrobku</t>
  </si>
  <si>
    <t>13</t>
  </si>
  <si>
    <t>7593333075</t>
  </si>
  <si>
    <t>Oprava relé kombinovaného KMŠ-450, KMŠ-3000 RUS</t>
  </si>
  <si>
    <t>-761947109</t>
  </si>
  <si>
    <t>Oprava relé kombinovaného KMŠ-450, KMŠ-3000 RUS - oprava se provádí podle přidružených předpisů k předpisu SŽDC (ČD) T115, pokud není popsána, pak podle technických podmínek výrobku</t>
  </si>
  <si>
    <t>14</t>
  </si>
  <si>
    <t>7593333090</t>
  </si>
  <si>
    <t>Oprava relé neutrálního NR1-2, NR1-40, NR1-400, NR1-1000, NR1-500/200</t>
  </si>
  <si>
    <t>1737104516</t>
  </si>
  <si>
    <t>Oprava relé neutrálního NR1-2, NR1-40, NR1-400, NR1-1000, NR1-500/200 - oprava se provádí podle přidružených předpisů k předpisu SŽDC (ČD) T115, pokud není popsána, pak podle technických podmínek výrobku</t>
  </si>
  <si>
    <t>216</t>
  </si>
  <si>
    <t>M</t>
  </si>
  <si>
    <t>7593310050</t>
  </si>
  <si>
    <t xml:space="preserve">Konstrukční díly Deska pojistková  (CV724800006M)</t>
  </si>
  <si>
    <t>-1177868597</t>
  </si>
  <si>
    <t>7593333095</t>
  </si>
  <si>
    <t>Oprava relé neutrálního NR2-2, NR2-40, NR2-60/1000, NR2-60/450, NR2-900, NR2-1000, NRVU 2-450/1</t>
  </si>
  <si>
    <t>-999391452</t>
  </si>
  <si>
    <t>Oprava relé neutrálního NR2-2, NR2-40, NR2-60/1000, NR2-60/450, NR2-900, NR2-1000, NRVU 2-450/1 - oprava se provádí podle přidružených předpisů k předpisu SŽDC (ČD) T115, pokud není popsána, pak podle technických podmínek výrobku</t>
  </si>
  <si>
    <t>16</t>
  </si>
  <si>
    <t>7593333097</t>
  </si>
  <si>
    <t>Oprava relé neutrálního NR3</t>
  </si>
  <si>
    <t>2118893766</t>
  </si>
  <si>
    <t>Oprava relé neutrálního NR3 - oprava se provádí podle přidružených předpisů k předpisu SŽDC (ČD) T115, pokud není popsána, pak podle technických podmínek výrobku</t>
  </si>
  <si>
    <t>17</t>
  </si>
  <si>
    <t>7593333100</t>
  </si>
  <si>
    <t>Oprava relé neutrálního NRVU 2-450/1</t>
  </si>
  <si>
    <t>-19518188</t>
  </si>
  <si>
    <t>Oprava relé neutrálního NRVU 2-450/1 - oprava se provádí podle přidružených předpisů k předpisu SŽDC (ČD) T115, pokud není popsána, pak podle technických podmínek výrobku</t>
  </si>
  <si>
    <t>18</t>
  </si>
  <si>
    <t>7593333105</t>
  </si>
  <si>
    <t>Oprava relé neutrálního NPR1, NPR2, NPR4</t>
  </si>
  <si>
    <t>-1001563158</t>
  </si>
  <si>
    <t>Oprava relé neutrálního NPR1, NPR2, NPR4 - oprava se provádí podle přidružených předpisů k předpisu SŽDC (ČD) T115, pokud není popsána, pak podle technických podmínek výrobku</t>
  </si>
  <si>
    <t>19</t>
  </si>
  <si>
    <t>7593333107</t>
  </si>
  <si>
    <t>Oprava relé neutrálního NTR1-750, NTR5-1000</t>
  </si>
  <si>
    <t>1501225467</t>
  </si>
  <si>
    <t>Oprava relé neutrálního NTR1-750, NTR5-1000 - oprava se provádí podle přidružených předpisů k předpisu SŽDC (ČD) T115, pokud není popsána, pak podle technických podmínek výrobku</t>
  </si>
  <si>
    <t>20</t>
  </si>
  <si>
    <t>7593333110</t>
  </si>
  <si>
    <t>Oprava relé neutrálního NVR-250, NVR-1000, KNR5 s usměrňovačem</t>
  </si>
  <si>
    <t>-706938395</t>
  </si>
  <si>
    <t>Oprava relé neutrálního NVR-250, NVR-1000, KNR5 s usměrňovačem - oprava se provádí podle přidružených předpisů k předpisu SŽDC (ČD) T115, pokud není popsána, pak podle technických podmínek výrobku</t>
  </si>
  <si>
    <t>7593333120</t>
  </si>
  <si>
    <t>Oprava relé malorozměrového řada NMŠ(M)1</t>
  </si>
  <si>
    <t>-434089795</t>
  </si>
  <si>
    <t>Oprava relé malorozměrového řada NMŠ(M)1 - oprava se provádí podle přidružených předpisů k předpisu SŽDC (ČD) T115, pokud není popsána, pak podle technických podmínek výrobku</t>
  </si>
  <si>
    <t>22</t>
  </si>
  <si>
    <t>7593333121</t>
  </si>
  <si>
    <t>Oprava relé malorozměrového řada NMŠ(M)1 včetně výměny táhla</t>
  </si>
  <si>
    <t>230522322</t>
  </si>
  <si>
    <t>Oprava relé malorozměrového řada NMŠ(M)1 včetně výměny táhla - oprava se provádí podle přidružených předpisů k předpisu SŽDC (ČD) T115, pokud není popsána, pak podle technických podmínek výrobku</t>
  </si>
  <si>
    <t>23</t>
  </si>
  <si>
    <t>7593333122</t>
  </si>
  <si>
    <t>Oprava relé malorozměrového řada NMŠ(M)1 včetně výměny kontaktového svazku</t>
  </si>
  <si>
    <t>384834611</t>
  </si>
  <si>
    <t>Oprava relé malorozměrového řada NMŠ(M)1 včetně výměny kontaktového svazku - oprava se provádí podle přidružených předpisů k předpisu SŽDC (ČD) T115, pokud není popsána, pak podle technických podmínek výrobku</t>
  </si>
  <si>
    <t>24</t>
  </si>
  <si>
    <t>7593333123</t>
  </si>
  <si>
    <t>Oprava relé malorozměrového řada NMŠ(M)1 včetně výměny krytu</t>
  </si>
  <si>
    <t>1959132830</t>
  </si>
  <si>
    <t>Oprava relé malorozměrového řada NMŠ(M)1 včetně výměny krytu - oprava se provádí podle přidružených předpisů k předpisu SŽDC (ČD) T115, pokud není popsána, pak podle technických podmínek výrobku</t>
  </si>
  <si>
    <t>25</t>
  </si>
  <si>
    <t>7593333125</t>
  </si>
  <si>
    <t>Oprava relé malorozměrového řada NMŠ{M)2, OMŠ-74(RUS), OMŠ2-63RUS, OMŠS2-60, SMŠ2 280/2000, SMŠ2 280/280, AŠ2, ANŠ2, AŠ5, OMŠM-1 RUS</t>
  </si>
  <si>
    <t>149546826</t>
  </si>
  <si>
    <t>Oprava relé malorozměrového řada NMŠ{M)2, OMŠ-74(RUS), OMŠ2-63RUS, OMŠS2-60, SMŠ2 280/2000, SMŠ2 280/280, AŠ2, ANŠ2, AŠ5, OMŠM-1 RUS - oprava se provádí podle přidružených předpisů k předpisu SŽDC (ČD) T115, pokud není popsána, pak podle technických podmínek výrobku</t>
  </si>
  <si>
    <t>26</t>
  </si>
  <si>
    <t>7593333126</t>
  </si>
  <si>
    <t>Oprava relé malorozměrového řada NMŠ(M)2, OMŠ-74(RUS), OMŠ2-63RUS, OMŠS2-60 výměna táhla</t>
  </si>
  <si>
    <t>281346829</t>
  </si>
  <si>
    <t>Oprava relé malorozměrového řada NMŠ(M)2, OMŠ-74(RUS), OMŠ2-63RUS, OMŠS2-60 výměna táhla - oprava se provádí podle přidružených předpisů k předpisu SŽDC (ČD) T115, pokud není popsána, pak podle technických podmínek výrobku</t>
  </si>
  <si>
    <t>27</t>
  </si>
  <si>
    <t>7593333127</t>
  </si>
  <si>
    <t>Oprava relé malorozměrového řada NMŠ(M)2, OMŠ-74(RUS), OMŠ2-63RUS, OMŠS2-60 výměna kon svazku</t>
  </si>
  <si>
    <t>-1023477756</t>
  </si>
  <si>
    <t>Oprava relé malorozměrového řada NMŠ(M)2, OMŠ-74(RUS), OMŠ2-63RUS, OMŠS2-60 výměna kon svazku - oprava se provádí podle přidružených předpisů k předpisu SŽDC (ČD) T115, pokud není popsána, pak podle technických podmínek výrobku</t>
  </si>
  <si>
    <t>28</t>
  </si>
  <si>
    <t>7593333128</t>
  </si>
  <si>
    <t>Oprava relé malorozměrového řada NMŠ(M)2, OMŠ-74(RUS), OMŠ2-63RUS, OMŠS2-60 výměna krytu</t>
  </si>
  <si>
    <t>-923106420</t>
  </si>
  <si>
    <t>Oprava relé malorozměrového řada NMŠ(M)2, OMŠ-74(RUS), OMŠ2-63RUS, OMŠS2-60 výměna krytu - oprava se provádí podle přidružených předpisů k předpisu SŽDC (ČD) T115, pokud není popsána, pak podle technických podmínek výrobku</t>
  </si>
  <si>
    <t>29</t>
  </si>
  <si>
    <t>7593333130</t>
  </si>
  <si>
    <t>Oprava relé malorozměrového SMŠ2 280/2000, SMŠ2 280/280</t>
  </si>
  <si>
    <t>-1143791688</t>
  </si>
  <si>
    <t>Oprava relé malorozměrového SMŠ2 280/2000, SMŠ2 280/280 - oprava se provádí podle přidružených předpisů k předpisu SŽDC (ČD) T115, pokud není popsána, pak podle technických podmínek výrobku</t>
  </si>
  <si>
    <t>30</t>
  </si>
  <si>
    <t>7593333131</t>
  </si>
  <si>
    <t>Oprava relé malorozměrového SMŠ2 280/2000, SMŠ2 280/280 včetně výměny táhla</t>
  </si>
  <si>
    <t>-1014086597</t>
  </si>
  <si>
    <t>Oprava relé malorozměrového SMŠ2 280/2000, SMŠ2 280/280 včetně výměny táhla - oprava se provádí podle přidružených předpisů k předpisu SŽDC (ČD) T115, pokud není popsána, pak podle technických podmínek výrobku</t>
  </si>
  <si>
    <t>31</t>
  </si>
  <si>
    <t>7593333132</t>
  </si>
  <si>
    <t>Oprava relé malorozměrového SMŠ2 280/2000, SMŠ2 280/280 včetně výměny kontaktového svazku</t>
  </si>
  <si>
    <t>142717935</t>
  </si>
  <si>
    <t>Oprava relé malorozměrového SMŠ2 280/2000, SMŠ2 280/280 včetně výměny kontaktového svazku - oprava se provádí podle přidružených předpisů k předpisu SŽDC (ČD) T115, pokud není popsána, pak podle technických podmínek výrobku</t>
  </si>
  <si>
    <t>32</t>
  </si>
  <si>
    <t>7593333133</t>
  </si>
  <si>
    <t>Oprava relé malorozměrového SMŠ2 280/2000, SMŠ2 280/280 včetně výměny krytu</t>
  </si>
  <si>
    <t>-1593105731</t>
  </si>
  <si>
    <t>Oprava relé malorozměrového SMŠ2 280/2000, SMŠ2 280/280 včetně výměny krytu - oprava se provádí podle přidružených předpisů k předpisu SŽDC (ČD) T115, pokud není popsána, pak podle technických podmínek výrobku</t>
  </si>
  <si>
    <t>33</t>
  </si>
  <si>
    <t>7593333135</t>
  </si>
  <si>
    <t>Oprava relé malorozměrového NMŠ2G, NMVŠ2, ANVŠ2</t>
  </si>
  <si>
    <t>-493869198</t>
  </si>
  <si>
    <t>Oprava relé malorozměrového NMŠ2G, NMVŠ2, ANVŠ2 - oprava se provádí podle přidružených předpisů k předpisu SŽDC (ČD) T115, pokud není popsána, pak podle technických podmínek výrobku</t>
  </si>
  <si>
    <t>34</t>
  </si>
  <si>
    <t>7593333136</t>
  </si>
  <si>
    <t>Oprava relé malorozměrového NMŠ2G, NMVŠ2 včetně výměny táhla</t>
  </si>
  <si>
    <t>676973824</t>
  </si>
  <si>
    <t>Oprava relé malorozměrového NMŠ2G, NMVŠ2 včetně výměny táhla - oprava se provádí podle přidružených předpisů k předpisu SŽDC (ČD) T115, pokud není popsána, pak podle technických podmínek výrobku</t>
  </si>
  <si>
    <t>35</t>
  </si>
  <si>
    <t>7593333137</t>
  </si>
  <si>
    <t>Oprava relé malorozměrového NMŠ2G, NMVŠ2 včetně výměny kontaktového svazku</t>
  </si>
  <si>
    <t>-1585838971</t>
  </si>
  <si>
    <t>Oprava relé malorozměrového NMŠ2G, NMVŠ2 včetně výměny kontaktového svazku - oprava se provádí podle přidružených předpisů k předpisu SŽDC (ČD) T115, pokud není popsána, pak podle technických podmínek výrobku</t>
  </si>
  <si>
    <t>36</t>
  </si>
  <si>
    <t>7593333138</t>
  </si>
  <si>
    <t>Oprava relé malorozměrového NMŠ2G, NMVŠ2 včetně výměny krytu</t>
  </si>
  <si>
    <t>192884757</t>
  </si>
  <si>
    <t>Oprava relé malorozměrového NMŠ2G, NMVŠ2 včetně výměny krytu - oprava se provádí podle přidružených předpisů k předpisu SŽDC (ČD) T115, pokud není popsána, pak podle technických podmínek výrobku</t>
  </si>
  <si>
    <t>37</t>
  </si>
  <si>
    <t>7593333140</t>
  </si>
  <si>
    <t>Oprava relé malorozměrového NMPŠ4-1000/200,NMŠ4-600, NMŠ4-3000, NMŠ4-3,4, MNŠ4-90/1500, NMŠ4-35/1500, NMPŠ-900, NMPŠ1-2000, NMPŠ3-02/220 RUS</t>
  </si>
  <si>
    <t>1651123376</t>
  </si>
  <si>
    <t>Oprava relé malorozměrového NMPŠ4-1000/200,NMŠ4-600, NMŠ4-3000, NMŠ4-3,4, MNŠ4-90/1500, NMŠ4-35/1500, NMPŠ-900, NMPŠ1-2000, NMPŠ3-02/220 RUS - oprava se provádí podle přidružených předpisů k předpisu SŽDC (ČD) T115, pokud není popsána, pak podle technických podmínek výrobku</t>
  </si>
  <si>
    <t>38</t>
  </si>
  <si>
    <t>7593333141</t>
  </si>
  <si>
    <t>Oprava relé malorozměrového NMPŠ4-1000/200, NMŠ4-3000, NMŠ4-3,4, MNŠ4-90/1500, NMŠ4-35/1500 včetně výměny táhla</t>
  </si>
  <si>
    <t>-2058054666</t>
  </si>
  <si>
    <t>Oprava relé malorozměrového NMPŠ4-1000/200, NMŠ4-3000, NMŠ4-3,4, MNŠ4-90/1500, NMŠ4-35/1500 včetně výměny táhla - oprava se provádí podle přidružených předpisů k předpisu SŽDC (ČD) T115, pokud není popsána, pak podle technických podmínek výrobku</t>
  </si>
  <si>
    <t>39</t>
  </si>
  <si>
    <t>7593333142</t>
  </si>
  <si>
    <t>Oprava relé malorozměrového NMPŠ4-1000/200, NMŠ4-3000, NMŠ4-3,4, MNŠ4-90/1500, NMŠ4-35/1500 včetně výměny kontaktového svazku</t>
  </si>
  <si>
    <t>-1983740084</t>
  </si>
  <si>
    <t>Oprava relé malorozměrového NMPŠ4-1000/200, NMŠ4-3000, NMŠ4-3,4, MNŠ4-90/1500, NMŠ4-35/1500 včetně výměny kontaktového svazku - oprava se provádí podle přidružených předpisů k předpisu SŽDC (ČD) T115, pokud není popsána, pak podle technických podmínek výrobku</t>
  </si>
  <si>
    <t>40</t>
  </si>
  <si>
    <t>7593333143</t>
  </si>
  <si>
    <t>Oprava relé malorozměrového NMPŠ4-1000/200, NMŠ4-3000, NMŠ4-3,4, MNŠ4-90/1500, NMŠ4-35/1500 včetně výměny krytu</t>
  </si>
  <si>
    <t>326190709</t>
  </si>
  <si>
    <t>Oprava relé malorozměrového NMPŠ4-1000/200, NMŠ4-3000, NMŠ4-3,4, MNŠ4-90/1500, NMŠ4-35/1500 včetně výměny krytu - oprava se provádí podle přidružených předpisů k předpisu SŽDC (ČD) T115, pokud není popsána, pak podle technických podmínek výrobku</t>
  </si>
  <si>
    <t>41</t>
  </si>
  <si>
    <t>7593333145</t>
  </si>
  <si>
    <t>Oprava relé malorozměrového NMPŠ1,NMPŠ4</t>
  </si>
  <si>
    <t>1821570189</t>
  </si>
  <si>
    <t>Oprava relé malorozměrového NMPŠ1,NMPŠ4 - oprava se provádí podle přidružených předpisů k předpisu SŽDC (ČD) T115, pokud není popsána, pak podle technických podmínek výrobku</t>
  </si>
  <si>
    <t>42</t>
  </si>
  <si>
    <t>7593333146</t>
  </si>
  <si>
    <t>Oprava relé malorozměrového NMPŠ1,NMPŠ4 včetně výměny táhla</t>
  </si>
  <si>
    <t>-508521540</t>
  </si>
  <si>
    <t>Oprava relé malorozměrového NMPŠ1,NMPŠ4 včetně výměny táhla - oprava se provádí podle přidružených předpisů k předpisu SŽDC (ČD) T115, pokud není popsána, pak podle technických podmínek výrobku</t>
  </si>
  <si>
    <t>43</t>
  </si>
  <si>
    <t>7593333147</t>
  </si>
  <si>
    <t>Oprava relé malorozměrového NMPŠ1,NMPŠ4 včetně výměny kontaktového svazku</t>
  </si>
  <si>
    <t>-87068662</t>
  </si>
  <si>
    <t>Oprava relé malorozměrového NMPŠ1,NMPŠ4 včetně výměny kontaktového svazku - oprava se provádí podle přidružených předpisů k předpisu SŽDC (ČD) T115, pokud není popsána, pak podle technických podmínek výrobku</t>
  </si>
  <si>
    <t>44</t>
  </si>
  <si>
    <t>7593333148</t>
  </si>
  <si>
    <t>Oprava relé malorozměrového NMPŠ1,NMPŠ4 včetně výměny krytu</t>
  </si>
  <si>
    <t>-504118290</t>
  </si>
  <si>
    <t>Oprava relé malorozměrového NMPŠ1,NMPŠ4 včetně výměny krytu - oprava se provádí podle přidružených předpisů k předpisu SŽDC (ČD) T115, pokud není popsána, pak podle technických podmínek výrobku</t>
  </si>
  <si>
    <t>45</t>
  </si>
  <si>
    <t>7593333150</t>
  </si>
  <si>
    <t>Oprava relé malorozměrového NMŠT-2000, NMŠT-1800 (RUS), NMŠT-1440 (RUS)</t>
  </si>
  <si>
    <t>-513669397</t>
  </si>
  <si>
    <t>Oprava relé malorozměrového NMŠT-2000, NMŠT-1800 (RUS), NMŠT-1440 (RUS) - oprava se provádí podle přidružených předpisů k předpisu SŽDC (ČD) T115, pokud není popsána, pak podle technických podmínek výrobku</t>
  </si>
  <si>
    <t>46</t>
  </si>
  <si>
    <t>7593333151</t>
  </si>
  <si>
    <t>Oprava relé malorozměrového NMŠT-2000,NMŠT-1800,NMŠT-1440 včetně výměny termodoteku</t>
  </si>
  <si>
    <t>-1134950913</t>
  </si>
  <si>
    <t>Oprava relé malorozměrového NMŠT-2000,NMŠT-1800,NMŠT-1440 včetně výměny termodoteku - oprava se provádí podle přidružených předpisů k předpisu SŽDC (ČD) T115, pokud není popsána, pak podle technických podmínek výrobku</t>
  </si>
  <si>
    <t>47</t>
  </si>
  <si>
    <t>7593333152</t>
  </si>
  <si>
    <t>Oprava relé malorozměrového NMŠT-2000,NMŠT-1800,NMŠT-1440 včetně výměny krytu</t>
  </si>
  <si>
    <t>-1498683717</t>
  </si>
  <si>
    <t>Oprava relé malorozměrového NMŠT-2000,NMŠT-1800,NMŠT-1440 včetně výměny krytu - oprava se provádí podle přidružených předpisů k předpisu SŽDC (ČD) T115, pokud není popsána, pak podle technických podmínek výrobku</t>
  </si>
  <si>
    <t>48</t>
  </si>
  <si>
    <t>7593333155</t>
  </si>
  <si>
    <t>Oprava relé malorozměrového řada TN, TT</t>
  </si>
  <si>
    <t>121244181</t>
  </si>
  <si>
    <t>Oprava relé malorozměrového řada TN, TT - oprava se provádí podle přidružených předpisů k předpisu SŽDC (ČD) T115, pokud není popsána, pak podle technických podmínek výrobku</t>
  </si>
  <si>
    <t>49</t>
  </si>
  <si>
    <t>7593333156</t>
  </si>
  <si>
    <t>Oprava relé malorozměrového řada TN, TT repase</t>
  </si>
  <si>
    <t>-544377382</t>
  </si>
  <si>
    <t>Oprava relé malorozměrového řada TN, TT repase - oprava se provádí podle přidružených předpisů k předpisu SŽDC (ČD) T115, pokud není popsána, pak podle technických podmínek výrobku</t>
  </si>
  <si>
    <t>50</t>
  </si>
  <si>
    <t>7593333160</t>
  </si>
  <si>
    <t>Oprava relé velkozástrčkového NPŠ1-150, NPŠ4-1000/200</t>
  </si>
  <si>
    <t>-1235185064</t>
  </si>
  <si>
    <t>Oprava relé velkozástrčkového NPŠ1-150, NPŠ4-1000/200 - oprava se provádí podle přidružených předpisů k předpisu SŽDC (ČD) T115, pokud není popsána, pak podle technických podmínek výrobku</t>
  </si>
  <si>
    <t>51</t>
  </si>
  <si>
    <t>7593333170</t>
  </si>
  <si>
    <t>Oprava relé transmisního TR3B, TR3V, TR2000, TAZ</t>
  </si>
  <si>
    <t>1065895722</t>
  </si>
  <si>
    <t>Oprava relé transmisního TR3B, TR3V, TR2000, TAZ - oprava se provádí podle přidružených předpisů k předpisu SŽDC (ČD) T115, pokud není popsána, pak podle technických podmínek výrobku</t>
  </si>
  <si>
    <t>52</t>
  </si>
  <si>
    <t>7593333175</t>
  </si>
  <si>
    <t>Oprava relé transmisního TR2000VU2, TŠ, TJA110, TJA12</t>
  </si>
  <si>
    <t>1213039380</t>
  </si>
  <si>
    <t>Oprava relé transmisního TR2000VU2, TŠ, TJA110, TJA12 - oprava se provádí podle přidružených předpisů k předpisu SŽDC (ČD) T115, pokud není popsána, pak podle technických podmínek výrobku</t>
  </si>
  <si>
    <t>53</t>
  </si>
  <si>
    <t>7593333180</t>
  </si>
  <si>
    <t>Oprava relé tepelného MTR2</t>
  </si>
  <si>
    <t>-196947577</t>
  </si>
  <si>
    <t>Oprava relé tepelného MTR2 - oprava se provádí podle přidružených předpisů k předpisu SŽDC (ČD) T115, pokud není popsána, pak podle technických podmínek výrobku</t>
  </si>
  <si>
    <t>54</t>
  </si>
  <si>
    <t>7593333185</t>
  </si>
  <si>
    <t>Oprava relé tepelného TMŠ2</t>
  </si>
  <si>
    <t>-1393252675</t>
  </si>
  <si>
    <t>Oprava relé tepelného TMŠ2 - oprava se provádí podle přidružených předpisů k předpisu SŽDC (ČD) T115, pokud není popsána, pak podle technických podmínek výrobku</t>
  </si>
  <si>
    <t>55</t>
  </si>
  <si>
    <t>7593333190</t>
  </si>
  <si>
    <t>Oprava časového souboru TM-10, TU-60, RTS-61, TK-11</t>
  </si>
  <si>
    <t>1871533649</t>
  </si>
  <si>
    <t>Oprava časového souboru TM-10, TU-60, RTS-61, TK-11 - oprava se provádí podle přidružených předpisů k předpisu SŽDC (ČD) T115, pokud není popsána, pak podle technických podmínek výrobku</t>
  </si>
  <si>
    <t>56</t>
  </si>
  <si>
    <t>7593333192</t>
  </si>
  <si>
    <t>Oprava časového souboru UČJ</t>
  </si>
  <si>
    <t>-1404824149</t>
  </si>
  <si>
    <t>Oprava časového souboru UČJ - oprava se provádí podle přidružených předpisů k předpisu SŽDC (ČD) T115, pokud není popsána, pak podle technických podmínek výrobku</t>
  </si>
  <si>
    <t>57</t>
  </si>
  <si>
    <t>7593333200</t>
  </si>
  <si>
    <t>Oprava relé impulsního IMVŠ 110, IRV110, TP 3B</t>
  </si>
  <si>
    <t>34848198</t>
  </si>
  <si>
    <t>Oprava relé impulsního IMVŠ 110, IRV110, TP 3B - oprava se provádí podle přidružených předpisů k předpisu SŽDC (ČD) T115, pokud není popsána, pak podle technických podmínek výrobku</t>
  </si>
  <si>
    <t>58</t>
  </si>
  <si>
    <t>7593333205</t>
  </si>
  <si>
    <t>Oprava relé impulsního IVG</t>
  </si>
  <si>
    <t>330388276</t>
  </si>
  <si>
    <t>Oprava relé impulsního IVG - oprava se provádí podle přidružených předpisů k předpisu SŽDC (ČD) T115, pokud není popsána, pak podle technických podmínek výrobku</t>
  </si>
  <si>
    <t>59</t>
  </si>
  <si>
    <t>7593333210</t>
  </si>
  <si>
    <t>Oprava relé impulsního IR5</t>
  </si>
  <si>
    <t>-344704096</t>
  </si>
  <si>
    <t>Oprava relé impulsního IR5 - oprava se provádí podle přidružených předpisů k předpisu SŽDC (ČD) T115, pokud není popsána, pak podle technických podmínek výrobku</t>
  </si>
  <si>
    <t>60</t>
  </si>
  <si>
    <t>7593333220</t>
  </si>
  <si>
    <t>Oprava relé UKDR1, KDRŠ</t>
  </si>
  <si>
    <t>1580107851</t>
  </si>
  <si>
    <t>Oprava relé UKDR1, KDRŠ - oprava se provádí podle přidružených předpisů k předpisu SŽDC (ČD) T115, pokud není popsána, pak podle technických podmínek výrobku</t>
  </si>
  <si>
    <t>61</t>
  </si>
  <si>
    <t>7593333225</t>
  </si>
  <si>
    <t>Oprava relé UKDR5M-2</t>
  </si>
  <si>
    <t>727833598</t>
  </si>
  <si>
    <t>Oprava relé UKDR5M-2 - oprava se provádí podle přidružených předpisů k předpisu SŽDC (ČD) T115, pokud není popsána, pak podle technických podmínek výrobku</t>
  </si>
  <si>
    <t>62</t>
  </si>
  <si>
    <t>7593333230</t>
  </si>
  <si>
    <t>Oprava relé KA1, RK 71 462, RK 71 931A(B)</t>
  </si>
  <si>
    <t>-1627366758</t>
  </si>
  <si>
    <t>Oprava relé KA1, RK 71 462, RK 71 931A(B) - oprava se provádí podle přidružených předpisů k předpisu SŽDC (ČD) T115, pokud není popsána, pak podle technických podmínek výrobku</t>
  </si>
  <si>
    <t>63</t>
  </si>
  <si>
    <t>7593333235</t>
  </si>
  <si>
    <t>Oprava relé KA2</t>
  </si>
  <si>
    <t>-521599297</t>
  </si>
  <si>
    <t>Oprava relé KA2 - oprava se provádí podle přidružených předpisů k předpisu SŽDC (ČD) T115, pokud není popsána, pak podle technických podmínek výrobku</t>
  </si>
  <si>
    <t>64</t>
  </si>
  <si>
    <t>7593333240</t>
  </si>
  <si>
    <t>Oprava relé TAZ-1, TAZ-1A, TAZ-2</t>
  </si>
  <si>
    <t>-1790124425</t>
  </si>
  <si>
    <t>Oprava relé TAZ-1, TAZ-1A, TAZ-2 - oprava se provádí podle přidružených předpisů k předpisu SŽDC (ČD) T115, pokud není popsána, pak podle technických podmínek výrobku</t>
  </si>
  <si>
    <t>65</t>
  </si>
  <si>
    <t>7593333241</t>
  </si>
  <si>
    <t>Oprava relé TAZ-1, TAZ-1A, TAZ-2 včetně výměny kontaktového svazku</t>
  </si>
  <si>
    <t>-1879940712</t>
  </si>
  <si>
    <t>Oprava relé TAZ-1, TAZ-1A, TAZ-2 včetně výměny kontaktového svazku - oprava se provádí podle přidružených předpisů k předpisu SŽDC (ČD) T115, pokud není popsána, pak podle technických podmínek výrobku</t>
  </si>
  <si>
    <t>66</t>
  </si>
  <si>
    <t>7593333242</t>
  </si>
  <si>
    <t>Oprava relé TAZ-1, TAZ-1A, TAZ-2 včetně výměny krytu</t>
  </si>
  <si>
    <t>1227918849</t>
  </si>
  <si>
    <t>Oprava relé TAZ-1, TAZ-1A, TAZ-2 včetně výměny krytu - oprava se provádí podle přidružených předpisů k předpisu SŽDC (ČD) T115, pokud není popsána, pak podle technických podmínek výrobku</t>
  </si>
  <si>
    <t>67</t>
  </si>
  <si>
    <t>7593333245</t>
  </si>
  <si>
    <t>Oprava relé kazety K, KVR, U</t>
  </si>
  <si>
    <t>-1346343745</t>
  </si>
  <si>
    <t>Oprava relé kazety K, KVR, U - oprava se provádí podle přidružených předpisů k předpisu SŽDC (ČD) T115, pokud není popsána, pak podle technických podmínek výrobku</t>
  </si>
  <si>
    <t>68</t>
  </si>
  <si>
    <t>7593333250</t>
  </si>
  <si>
    <t>Oprava relé PPR3-5000 RUS</t>
  </si>
  <si>
    <t>-1479316623</t>
  </si>
  <si>
    <t>Oprava relé PPR3-5000 RUS - oprava se provádí podle přidružených předpisů k předpisu SŽDC (ČD) T115, pokud není popsána, pak podle technických podmínek výrobku</t>
  </si>
  <si>
    <t>69</t>
  </si>
  <si>
    <t>7593333252</t>
  </si>
  <si>
    <t>Oprava relé PMPUŠ-150/150 RUS</t>
  </si>
  <si>
    <t>-2035310399</t>
  </si>
  <si>
    <t>Oprava relé PMPUŠ-150/150 RUS - oprava se provádí podle přidružených předpisů k předpisu SŽDC (ČD) T115, pokud není popsána, pak podle technických podmínek výrobku</t>
  </si>
  <si>
    <t>70</t>
  </si>
  <si>
    <t>7593333254</t>
  </si>
  <si>
    <t>Oprava relé NVŠ1-800</t>
  </si>
  <si>
    <t>750460199</t>
  </si>
  <si>
    <t>Oprava relé NVŠ1-800 - oprava se provádí podle přidružených předpisů k předpisu SŽDC (ČD) T115, pokud není popsána, pak podle technických podmínek výrobku</t>
  </si>
  <si>
    <t>71</t>
  </si>
  <si>
    <t>7593333256</t>
  </si>
  <si>
    <t>Oprava relé kazety univerzální, světel, výhybky, pruhů</t>
  </si>
  <si>
    <t>-432902269</t>
  </si>
  <si>
    <t>Oprava relé kazety univerzální, světel, výhybky, pruhů - oprava se provádí podle přidružených předpisů k předpisu SŽDC (ČD) T115, pokud není popsána, pak podle technických podmínek výrobku</t>
  </si>
  <si>
    <t>72</t>
  </si>
  <si>
    <t>7593333260</t>
  </si>
  <si>
    <t>Oprava dobíječe AD-1</t>
  </si>
  <si>
    <t>-804709092</t>
  </si>
  <si>
    <t>Oprava dobíječe AD-1 - oprava se provádí podle přidružených předpisů k předpisu SŽDC (ČD) T115; pokud není popsána, pak podle technických podmínek výrobku</t>
  </si>
  <si>
    <t>73</t>
  </si>
  <si>
    <t>7593333262</t>
  </si>
  <si>
    <t>Oprava dobíječe APN-24</t>
  </si>
  <si>
    <t>2116891859</t>
  </si>
  <si>
    <t>Oprava dobíječe APN-24 - oprava se provádí podle přidružených předpisů k předpisu SŽDC (ČD) T115; pokud není popsána, pak podle technických podmínek výrobku</t>
  </si>
  <si>
    <t>74</t>
  </si>
  <si>
    <t>7593333270</t>
  </si>
  <si>
    <t>Oprava kodéru PNMŠ</t>
  </si>
  <si>
    <t>979168883</t>
  </si>
  <si>
    <t>Oprava kodéru PNMŠ - oprava se provádí podle přidružených předpisů k předpisu SŽDC (ČD) T115, pokud není popsána, pak podle technických podmínek výrobku</t>
  </si>
  <si>
    <t>75</t>
  </si>
  <si>
    <t>7593333275</t>
  </si>
  <si>
    <t>Oprava kodéru SMMS 1</t>
  </si>
  <si>
    <t>770239911</t>
  </si>
  <si>
    <t>Oprava kodéru SMMS 1 - oprava se provádí podle přidružených předpisů k předpisu SŽDC (ČD) T115, pokud není popsána, pak podle technických podmínek výrobku</t>
  </si>
  <si>
    <t>76</t>
  </si>
  <si>
    <t>7593333290</t>
  </si>
  <si>
    <t>Oprava kodéru KPT, KPTŠ, MT1-150</t>
  </si>
  <si>
    <t>959856656</t>
  </si>
  <si>
    <t>Oprava kodéru KPT, KPTŠ, MT1-150 - oprava se provádí podle přidružených předpisů k předpisu SŽDC (ČD) T115, pokud není popsána, pak podle technických podmínek výrobku</t>
  </si>
  <si>
    <t>77</t>
  </si>
  <si>
    <t>7593333295</t>
  </si>
  <si>
    <t>Oprava kodéru MK1, MK2, MK3, UMK-1</t>
  </si>
  <si>
    <t>-388825797</t>
  </si>
  <si>
    <t>Oprava kodéru MK1, MK2, MK3, UMK-1 - oprava se provádí podle přidružených předpisů k předpisu SŽDC (ČD) T115, pokud není popsána, pak podle technických podmínek výrobku</t>
  </si>
  <si>
    <t>78</t>
  </si>
  <si>
    <t>7593333300</t>
  </si>
  <si>
    <t>Oprava kodéru adaptér vjezdový, translační, normální</t>
  </si>
  <si>
    <t>1224065792</t>
  </si>
  <si>
    <t>Oprava kodéru adaptér vjezdový, translační, normální - oprava se provádí podle přidružených předpisů k předpisu SŽDC (ČD) T115, pokud není popsána, pak podle technických podmínek výrobku</t>
  </si>
  <si>
    <t>79</t>
  </si>
  <si>
    <t>7593333310</t>
  </si>
  <si>
    <t>Oprava relé indukčního DSR12S, DSR-1, DSR-12, DSR12P</t>
  </si>
  <si>
    <t>242208872</t>
  </si>
  <si>
    <t>Oprava relé indukčního DSR12S, DSR-1, DSR-12, DSR12P - oprava se provádí podle přidružených předpisů k předpisu SŽDC (ČD) T115, pokud není popsána, pak podle technických podmínek výrobku</t>
  </si>
  <si>
    <t>80</t>
  </si>
  <si>
    <t>7593333315</t>
  </si>
  <si>
    <t>Oprava relé indukčního DSR-12S</t>
  </si>
  <si>
    <t>502405958</t>
  </si>
  <si>
    <t>Oprava relé indukčního DSR-12S - oprava se provádí podle přidružených předpisů k předpisu SŽDC (ČD) T115, pokud není popsána, pak podle technických podmínek výrobku</t>
  </si>
  <si>
    <t>81</t>
  </si>
  <si>
    <t>7593333316</t>
  </si>
  <si>
    <t>Oprava relé indukčního DSR-12S, DSR-1, DSR-12, DSR-12P včetně výměny cívky</t>
  </si>
  <si>
    <t>-126346751</t>
  </si>
  <si>
    <t>Oprava relé indukčního DSR-12S, DSR-1, DSR-12, DSR-12P včetně výměny cívky - oprava se provádí podle přidružených předpisů k předpisu SŽDC (ČD) T115, pokud není popsána, pak podle technických podmínek výrobku</t>
  </si>
  <si>
    <t>82</t>
  </si>
  <si>
    <t>7593333317</t>
  </si>
  <si>
    <t>Oprava relé indukčního DSR-12S, DSR-1, DSR-12, DSR-12P včetně výměny šroubu</t>
  </si>
  <si>
    <t>-1239460957</t>
  </si>
  <si>
    <t>Oprava relé indukčního DSR-12S, DSR-1, DSR-12, DSR-12P včetně výměny šroubu - oprava se provádí podle přidružených předpisů k předpisu SŽDC (ČD) T115, pokud není popsána, pak podle technických podmínek výrobku</t>
  </si>
  <si>
    <t>83</t>
  </si>
  <si>
    <t>7593333320</t>
  </si>
  <si>
    <t>Oprava relé indukčního DSŠ12, DSŠ12P, DSŠ12S, DSŠ12U</t>
  </si>
  <si>
    <t>1053137726</t>
  </si>
  <si>
    <t>Oprava relé indukčního DSŠ12, DSŠ12P, DSŠ12S, DSŠ12U - oprava se provádí podle přidružených předpisů k předpisu SŽDC (ČD) T115, pokud není popsána, pak podle technických podmínek výrobku</t>
  </si>
  <si>
    <t>84</t>
  </si>
  <si>
    <t>7593333321</t>
  </si>
  <si>
    <t>Oprava relé indukčního DSŠ12, DSŠ12P, DSŠ12S, DSŠ12U včetně výměny výseče</t>
  </si>
  <si>
    <t>-2000379617</t>
  </si>
  <si>
    <t>Oprava relé indukčního DSŠ12, DSŠ12P, DSŠ12S, DSŠ12U včetně výměny výseče - oprava se provádí podle přidružených předpisů k předpisu SŽDC (ČD) T115, pokud není popsána, pak podle technických podmínek výrobku</t>
  </si>
  <si>
    <t>85</t>
  </si>
  <si>
    <t>7593333322</t>
  </si>
  <si>
    <t>Oprava relé indukčního DSŠ12, DSŠ12P, DSŠ12S, DSŠ12U včetně výměny cívky</t>
  </si>
  <si>
    <t>-1491868880</t>
  </si>
  <si>
    <t>Oprava relé indukčního DSŠ12, DSŠ12P, DSŠ12S, DSŠ12U včetně výměny cívky - oprava se provádí podle přidružených předpisů k předpisu SŽDC (ČD) T115, pokud není popsána, pak podle technických podmínek výrobku</t>
  </si>
  <si>
    <t>86</t>
  </si>
  <si>
    <t>7593333323</t>
  </si>
  <si>
    <t>Oprava relé indukčního DSŠ12, DSŠ12P, DSŠ12S, DSŠ12U včetně výměny krytu</t>
  </si>
  <si>
    <t>28634557</t>
  </si>
  <si>
    <t>Oprava relé indukčního DSŠ12, DSŠ12P, DSŠ12S, DSŠ12U včetně výměny krytu - oprava se provádí podle přidružených předpisů k předpisu SŽDC (ČD) T115, pokud není popsána, pak podle technických podmínek výrobku</t>
  </si>
  <si>
    <t>87</t>
  </si>
  <si>
    <t>7593333324</t>
  </si>
  <si>
    <t>Oprava relé indukčního DSŠ12, DSŠ12P, DSŠ12S, DSŠ12U včetně výměny osového šroubu</t>
  </si>
  <si>
    <t>-626753655</t>
  </si>
  <si>
    <t>Oprava relé indukčního DSŠ12, DSŠ12P, DSŠ12S, DSŠ12U včetně výměny osového šroubu - oprava se provádí podle přidružených předpisů k předpisu SŽDC (ČD) T115, pokud není popsána, pak podle technických podmínek výrobku</t>
  </si>
  <si>
    <t>88</t>
  </si>
  <si>
    <t>7593333330</t>
  </si>
  <si>
    <t>Oprava souborů KO FID2, FID3</t>
  </si>
  <si>
    <t>1453006401</t>
  </si>
  <si>
    <t>Oprava souborů KO FID2, FID3 - oprava se provádí podle přidružených předpisů k předpisu SŽDC (ČD) T115; pokud není popsána, pak podle technických podmínek výrobku</t>
  </si>
  <si>
    <t>89</t>
  </si>
  <si>
    <t>7593333335</t>
  </si>
  <si>
    <t>Oprava souborů KO KAV 2, KAV 3</t>
  </si>
  <si>
    <t>622117110</t>
  </si>
  <si>
    <t>Oprava souborů KO KAV 2, KAV 3 - oprava se provádí podle přidružených předpisů k předpisu SŽDC (ČD) T115; pokud není popsána, pak podle technických podmínek výrobku</t>
  </si>
  <si>
    <t>90</t>
  </si>
  <si>
    <t>7593333340</t>
  </si>
  <si>
    <t>Oprava dílů VÚD PSS, PST</t>
  </si>
  <si>
    <t>-645562900</t>
  </si>
  <si>
    <t>Oprava dílů VÚD PSS, PST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</si>
  <si>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91</t>
  </si>
  <si>
    <t>7593333345</t>
  </si>
  <si>
    <t>Oprava dílů VÚD VKO</t>
  </si>
  <si>
    <t>876366351</t>
  </si>
  <si>
    <t>Oprava dílů VÚD VKO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</si>
  <si>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92</t>
  </si>
  <si>
    <t>7593333350</t>
  </si>
  <si>
    <t>Oprava kodéru VÚD, dekodéru VÚD</t>
  </si>
  <si>
    <t>-1513508615</t>
  </si>
  <si>
    <t>Oprava kodéru VÚD, dekodéru VÚD - oprava se provádí podle přidružených předpisů k předpisu SŽDC (ČD) T115, pokud není popsána, pak podle technických podmínek výrobku</t>
  </si>
  <si>
    <t>93</t>
  </si>
  <si>
    <t>7593333352</t>
  </si>
  <si>
    <t>Oprava kmitače pro VÚD</t>
  </si>
  <si>
    <t>-852310927</t>
  </si>
  <si>
    <t>Oprava kmitače pro VÚD - oprava poškozených částí. Součástí opravy je případná úprava na současnou součástkovou základnu (pokud nebyla náhrada provedena v předchozím období)</t>
  </si>
  <si>
    <t>94</t>
  </si>
  <si>
    <t>7593333360</t>
  </si>
  <si>
    <t>Oprava automatického dobíječe VÚD</t>
  </si>
  <si>
    <t>-1812524019</t>
  </si>
  <si>
    <t>Oprava automatického dobíječe VÚD - oprava poškozených částí. Součástí opravy je případná úprava na současnou součástkovou základnu (pokud nebyla náhrada provedena v předchozím období)</t>
  </si>
  <si>
    <t>95</t>
  </si>
  <si>
    <t>7593333362</t>
  </si>
  <si>
    <t>Úprava dobíječe pro VÚD</t>
  </si>
  <si>
    <t>-1485923218</t>
  </si>
  <si>
    <t>Úprava dobíječe pro VÚD - úprava selenového dobíječe na diodový, náhrada odporového stabilizátoru elektronickým stabilizátorem</t>
  </si>
  <si>
    <t>96</t>
  </si>
  <si>
    <t>7593333365</t>
  </si>
  <si>
    <t>Oprava rotačního měniče VÚD</t>
  </si>
  <si>
    <t>461870171</t>
  </si>
  <si>
    <t>Oprava rotačního měniče VÚD - oprava se provádí podle přidružených předpisů k předpisu SŽDC (ČD) T115, pokud není popsána, pak podle technických podmínek výrobku</t>
  </si>
  <si>
    <t>97</t>
  </si>
  <si>
    <t>7593333380</t>
  </si>
  <si>
    <t>Oprava relé střídavého OR1-80, AR1-2,65, UNR-3</t>
  </si>
  <si>
    <t>-923446060</t>
  </si>
  <si>
    <t>Oprava relé střídavého OR1-80, AR1-2,65, UNR-3 - oprava se provádí podle přidružených předpisů k předpisu SŽDC (ČD) T115, pokud není popsána, pak podle technických podmínek výrobku</t>
  </si>
  <si>
    <t>98</t>
  </si>
  <si>
    <t>7593333390</t>
  </si>
  <si>
    <t>Oprava reléové jednotky VÚD A</t>
  </si>
  <si>
    <t>893965688</t>
  </si>
  <si>
    <t>Oprava reléové jednotky VÚD A - oprava se provádí podle přidružených předpisů k předpisu SŽDC (ČD) T115; pokud není popsána, pak podle technických podmínek výrobku</t>
  </si>
  <si>
    <t>99</t>
  </si>
  <si>
    <t>7593333392</t>
  </si>
  <si>
    <t>Oprava reléové jednotky VÚD B</t>
  </si>
  <si>
    <t>986975041</t>
  </si>
  <si>
    <t>Oprava reléové jednotky VÚD B - oprava se provádí podle přidružených předpisů k předpisu SŽDC (ČD) T115; pokud není popsána, pak podle technických podmínek výrobku</t>
  </si>
  <si>
    <t>100</t>
  </si>
  <si>
    <t>7593333394</t>
  </si>
  <si>
    <t>Oprava reléové jednotky VÚD C</t>
  </si>
  <si>
    <t>-52476192</t>
  </si>
  <si>
    <t>Oprava reléové jednotky VÚD C - oprava se provádí podle přidružených předpisů k předpisu SŽDC (ČD) T115; pokud není popsána, pak podle technických podmínek výrobku</t>
  </si>
  <si>
    <t>101</t>
  </si>
  <si>
    <t>7593333396</t>
  </si>
  <si>
    <t>Oprava reléové jednotky VÚD E-F</t>
  </si>
  <si>
    <t>-1636330910</t>
  </si>
  <si>
    <t>Oprava reléové jednotky VÚD E-F - oprava se provádí podle přidružených předpisů k předpisu SŽDC (ČD) T115; pokud není popsána, pak podle technických podmínek výrobku</t>
  </si>
  <si>
    <t>102</t>
  </si>
  <si>
    <t>7593333398</t>
  </si>
  <si>
    <t>Oprava reléové jednotky VÚD BL1 - BL2</t>
  </si>
  <si>
    <t>148997431</t>
  </si>
  <si>
    <t>Oprava reléové jednotky VÚD BL1 - BL2 - oprava se provádí podle přidružených předpisů k předpisu SŽDC (ČD) T115; pokud není popsána, pak podle technických podmínek výrobku</t>
  </si>
  <si>
    <t>103</t>
  </si>
  <si>
    <t>7593333400</t>
  </si>
  <si>
    <t>Oprava reléové jednotky VÚD BL1 - BL2 včetně výměny kontaktového svazku Pt-Ir</t>
  </si>
  <si>
    <t>1167266932</t>
  </si>
  <si>
    <t>Oprava reléové jednotky VÚD BL1 - BL2 včetně výměny kontaktového svazku Pt-Ir - oprava se provádí podle přidružených předpisů k předpisu SŽDC (ČD) T115; pokud není popsána, pak podle technických podmínek výrobku</t>
  </si>
  <si>
    <t>104</t>
  </si>
  <si>
    <t>7593333401</t>
  </si>
  <si>
    <t>Oprava reléové jednotky VÚD BL1 - BL2 včetně záměny kontaktového svazku Pt-Ir za W</t>
  </si>
  <si>
    <t>1143803745</t>
  </si>
  <si>
    <t>Oprava reléové jednotky VÚD BL1 - BL2 včetně záměny kontaktového svazku Pt-Ir za W - oprava se provádí podle přidružených předpisů k předpisu SŽDC (ČD) T115; pokud není popsána, pak podle technických podmínek výrobku</t>
  </si>
  <si>
    <t>105</t>
  </si>
  <si>
    <t>7593333402</t>
  </si>
  <si>
    <t>Oprava reléové jednotky VÚD BL1 - BL2 W včetně výměny svazku</t>
  </si>
  <si>
    <t>-479114718</t>
  </si>
  <si>
    <t>Oprava reléové jednotky VÚD BL1 - BL2 W včetně výměny svazku - oprava se provádí podle přidružených předpisů k předpisu SŽDC (ČD) T115; pokud není popsána, pak podle technických podmínek výrobku</t>
  </si>
  <si>
    <t>106</t>
  </si>
  <si>
    <t>7593333404</t>
  </si>
  <si>
    <t>Oprava reléové jednotky VÚD N/V4C</t>
  </si>
  <si>
    <t>1034949219</t>
  </si>
  <si>
    <t>Oprava reléové jednotky VÚD N/V4C - oprava se provádí podle přidružených předpisů k předpisu SŽDC (ČD) T115; pokud není popsána, pak podle technických podmínek výrobku</t>
  </si>
  <si>
    <t>107</t>
  </si>
  <si>
    <t>7593333406</t>
  </si>
  <si>
    <t>Oprava reléové jednotky VÚD N/V4C W</t>
  </si>
  <si>
    <t>-957705683</t>
  </si>
  <si>
    <t>Oprava reléové jednotky VÚD N/V4C W - oprava se provádí podle přidružených předpisů k předpisu SŽDC (ČD) T115; pokud není popsána, pak podle technických podmínek výrobku</t>
  </si>
  <si>
    <t>108</t>
  </si>
  <si>
    <t>7593333408</t>
  </si>
  <si>
    <t>Oprava reléové jednotky VÚD K</t>
  </si>
  <si>
    <t>-1426618958</t>
  </si>
  <si>
    <t>Oprava reléové jednotky VÚD K - oprava se provádí podle přidružených předpisů k předpisu SŽDC (ČD) T115; pokud není popsána, pak podle technických podmínek výrobku</t>
  </si>
  <si>
    <t>109</t>
  </si>
  <si>
    <t>7593333410</t>
  </si>
  <si>
    <t>Oprava reléové jednotky VÚD L-Th.</t>
  </si>
  <si>
    <t>2057751424</t>
  </si>
  <si>
    <t>Oprava reléové jednotky VÚD L-Th. - oprava se provádí podle přidružených předpisů k předpisu SŽDC (ČD) T115; pokud není popsána, pak podle technických podmínek výrobku</t>
  </si>
  <si>
    <t>110</t>
  </si>
  <si>
    <t>7593333412</t>
  </si>
  <si>
    <t>Oprava reléové jednotky VÚD UZ 1</t>
  </si>
  <si>
    <t>-513571448</t>
  </si>
  <si>
    <t>Oprava reléové jednotky VÚD UZ 1 - oprava se provádí podle přidružených předpisů k předpisu SŽDC (ČD) T115; pokud není popsána, pak podle technických podmínek výrobku</t>
  </si>
  <si>
    <t>111</t>
  </si>
  <si>
    <t>7593333414</t>
  </si>
  <si>
    <t>Oprava reléové jednotky VÚD Q - H</t>
  </si>
  <si>
    <t>228179608</t>
  </si>
  <si>
    <t>Oprava reléové jednotky VÚD Q - H - oprava se provádí podle přidružených předpisů k předpisu SŽDC (ČD) T115; pokud není popsána, pak podle technických podmínek výrobku</t>
  </si>
  <si>
    <t>112</t>
  </si>
  <si>
    <t>7593333416</t>
  </si>
  <si>
    <t>Oprava reléové jednotky VÚD A1, A2 (C1, C2)</t>
  </si>
  <si>
    <t>-570837871</t>
  </si>
  <si>
    <t>Oprava reléové jednotky VÚD A1, A2 (C1, C2) - oprava se provádí podle přidružených předpisů k předpisu SŽDC (ČD) T115; pokud není popsána, pak podle technických podmínek výrobku</t>
  </si>
  <si>
    <t>113</t>
  </si>
  <si>
    <t>7593333418</t>
  </si>
  <si>
    <t>Oprava reléové jednotky VÚD O</t>
  </si>
  <si>
    <t>435901899</t>
  </si>
  <si>
    <t>Oprava reléové jednotky VÚD O - oprava se provádí podle přidružených předpisů k předpisu SŽDC (ČD) T115; pokud není popsána, pak podle technických podmínek výrobku</t>
  </si>
  <si>
    <t>114</t>
  </si>
  <si>
    <t>7593333420</t>
  </si>
  <si>
    <t>Oprava reléové jednotky VÚD OP</t>
  </si>
  <si>
    <t>-695121200</t>
  </si>
  <si>
    <t>Oprava reléové jednotky VÚD OP - oprava se provádí podle přidružených předpisů k předpisu SŽDC (ČD) T115; pokud není popsána, pak podle technických podmínek výrobku</t>
  </si>
  <si>
    <t>115</t>
  </si>
  <si>
    <t>7593333422</t>
  </si>
  <si>
    <t>Oprava reléové jednotky VÚD OV</t>
  </si>
  <si>
    <t>-1813271753</t>
  </si>
  <si>
    <t>Oprava reléové jednotky VÚD OV - oprava se provádí podle přidružených předpisů k předpisu SŽDC (ČD) T115; pokud není popsána, pak podle technických podmínek výrobku</t>
  </si>
  <si>
    <t>116</t>
  </si>
  <si>
    <t>7593333424</t>
  </si>
  <si>
    <t>Oprava reléové jednotky VÚD OB</t>
  </si>
  <si>
    <t>-155853600</t>
  </si>
  <si>
    <t>Oprava reléové jednotky VÚD OB - oprava se provádí podle přidružených předpisů k předpisu SŽDC (ČD) T115; pokud není popsána, pak podle technických podmínek výrobku</t>
  </si>
  <si>
    <t>117</t>
  </si>
  <si>
    <t>7593333426</t>
  </si>
  <si>
    <t>Oprava reléové jednotky VÚD ON</t>
  </si>
  <si>
    <t>678885267</t>
  </si>
  <si>
    <t>Oprava reléové jednotky VÚD ON - oprava se provádí podle přidružených předpisů k předpisu SŽDC (ČD) T115; pokud není popsána, pak podle technických podmínek výrobku</t>
  </si>
  <si>
    <t>118</t>
  </si>
  <si>
    <t>7593333428</t>
  </si>
  <si>
    <t>Oprava reléové jednotky VÚD R</t>
  </si>
  <si>
    <t>-1697758819</t>
  </si>
  <si>
    <t>Oprava reléové jednotky VÚD R - oprava se provádí podle přidružených předpisů k předpisu SŽDC (ČD) T115; pokud není popsána, pak podle technických podmínek výrobku</t>
  </si>
  <si>
    <t>119</t>
  </si>
  <si>
    <t>7593333430</t>
  </si>
  <si>
    <t>Oprava reléové jednotky VÚD TP</t>
  </si>
  <si>
    <t>1814586440</t>
  </si>
  <si>
    <t>Oprava reléové jednotky VÚD TP - oprava se provádí podle přidružených předpisů k předpisu SŽDC (ČD) T115; pokud není popsána, pak podle technických podmínek výrobku</t>
  </si>
  <si>
    <t>120</t>
  </si>
  <si>
    <t>7593333432</t>
  </si>
  <si>
    <t>Oprava reléové jednotky VÚD U</t>
  </si>
  <si>
    <t>1414092509</t>
  </si>
  <si>
    <t>Oprava reléové jednotky VÚD U - oprava se provádí podle přidružených předpisů k předpisu SŽDC (ČD) T115; pokud není popsána, pak podle technických podmínek výrobku</t>
  </si>
  <si>
    <t>121</t>
  </si>
  <si>
    <t>7593333434</t>
  </si>
  <si>
    <t>Oprava reléové jednotky VÚD V1 - P1</t>
  </si>
  <si>
    <t>1188937988</t>
  </si>
  <si>
    <t>Oprava reléové jednotky VÚD V1 - P1 - oprava se provádí podle přidružených předpisů k předpisu SŽDC (ČD) T115; pokud není popsána, pak podle technických podmínek výrobku</t>
  </si>
  <si>
    <t>122</t>
  </si>
  <si>
    <t>7593333436</t>
  </si>
  <si>
    <t>Oprava reléové jednotky VÚD VO</t>
  </si>
  <si>
    <t>1375878413</t>
  </si>
  <si>
    <t>Oprava reléové jednotky VÚD VO - oprava se provádí podle přidružených předpisů k předpisu SŽDC (ČD) T115; pokud není popsána, pak podle technických podmínek výrobku</t>
  </si>
  <si>
    <t>123</t>
  </si>
  <si>
    <t>7593333438</t>
  </si>
  <si>
    <t>Oprava reléové jednotky VÚD P</t>
  </si>
  <si>
    <t>1423921639</t>
  </si>
  <si>
    <t>Oprava reléové jednotky VÚD P - oprava se provádí podle přidružených předpisů k předpisu SŽDC (ČD) T115; pokud není popsána, pak podle technických podmínek výrobku</t>
  </si>
  <si>
    <t>124</t>
  </si>
  <si>
    <t>7593333440</t>
  </si>
  <si>
    <t>Oprava reléové jednotky VÚD ND/V5</t>
  </si>
  <si>
    <t>529838799</t>
  </si>
  <si>
    <t>Oprava reléové jednotky VÚD ND/V5 - oprava se provádí podle přidružených předpisů k předpisu SŽDC (ČD) T115; pokud není popsána, pak podle technických podmínek výrobku</t>
  </si>
  <si>
    <t>125</t>
  </si>
  <si>
    <t>7593333442</t>
  </si>
  <si>
    <t>Oprava reléové jednotky VÚD ND/V5 W</t>
  </si>
  <si>
    <t>-1763130621</t>
  </si>
  <si>
    <t>Oprava reléové jednotky VÚD ND/V5 W - oprava se provádí podle přidružených předpisů k předpisu SŽDC (ČD) T115; pokud není popsána, pak podle technických podmínek výrobku</t>
  </si>
  <si>
    <t>126</t>
  </si>
  <si>
    <t>7593333444</t>
  </si>
  <si>
    <t>Oprava reléové jednotky VÚD NOV</t>
  </si>
  <si>
    <t>486579380</t>
  </si>
  <si>
    <t>Oprava reléové jednotky VÚD NOV - oprava se provádí podle přidružených předpisů k předpisu SŽDC (ČD) T115; pokud není popsána, pak podle technických podmínek výrobku</t>
  </si>
  <si>
    <t>127</t>
  </si>
  <si>
    <t>7593333446</t>
  </si>
  <si>
    <t>Oprava reléové jednotky VÚD NOV W</t>
  </si>
  <si>
    <t>547770174</t>
  </si>
  <si>
    <t>Oprava reléové jednotky VÚD NOV W - oprava se provádí podle přidružených předpisů k předpisu SŽDC (ČD) T115; pokud není popsána, pak podle technických podmínek výrobku</t>
  </si>
  <si>
    <t>128</t>
  </si>
  <si>
    <t>7593333448</t>
  </si>
  <si>
    <t>Oprava reléové jednotky VÚD Q</t>
  </si>
  <si>
    <t>-1736335797</t>
  </si>
  <si>
    <t>Oprava reléové jednotky VÚD Q - oprava se provádí podle přidružených předpisů k předpisu SŽDC (ČD) T115; pokud není popsána, pak podle technických podmínek výrobku</t>
  </si>
  <si>
    <t>129</t>
  </si>
  <si>
    <t>7593333450</t>
  </si>
  <si>
    <t>Oprava reléové jednotky VÚD ND</t>
  </si>
  <si>
    <t>-1998848711</t>
  </si>
  <si>
    <t>Oprava reléové jednotky VÚD ND - oprava se provádí podle přidružených předpisů k předpisu SŽDC (ČD) T115; pokud není popsána, pak podle technických podmínek výrobku</t>
  </si>
  <si>
    <t>130</t>
  </si>
  <si>
    <t>7593333451</t>
  </si>
  <si>
    <t>Oprava reléové jednotky VÚD ND včetně záměny kontaktového svazku Pt-Ir za W</t>
  </si>
  <si>
    <t>-1630502304</t>
  </si>
  <si>
    <t>Oprava reléové jednotky VÚD ND včetně záměny kontaktového svazku Pt-Ir za W - oprava se provádí podle přidružených předpisů k předpisu SŽDC (ČD) T115; pokud není popsána, pak podle technických podmínek výrobku</t>
  </si>
  <si>
    <t>131</t>
  </si>
  <si>
    <t>7593333452</t>
  </si>
  <si>
    <t>Oprava reléové jednotky VÚD ND včetně výměny kontaktového svazku Pt-Ir</t>
  </si>
  <si>
    <t>35717943</t>
  </si>
  <si>
    <t>Oprava reléové jednotky VÚD ND včetně výměny kontaktového svazku Pt-Ir - oprava se provádí podle přidružených předpisů k předpisu SŽDC (ČD) T115; pokud není popsána, pak podle technických podmínek výrobku</t>
  </si>
  <si>
    <t>132</t>
  </si>
  <si>
    <t>7593333453</t>
  </si>
  <si>
    <t>Oprava reléové jednotky VÚD ND W s výměnou kontaktového svazku</t>
  </si>
  <si>
    <t>-1810292674</t>
  </si>
  <si>
    <t>Oprava reléové jednotky VÚD ND W s výměnou kontaktového svazku - oprava se provádí podle přidružených předpisů k předpisu SŽDC (ČD) T115; pokud není popsána, pak podle technických podmínek výrobku</t>
  </si>
  <si>
    <t>133</t>
  </si>
  <si>
    <t>7593333455</t>
  </si>
  <si>
    <t>Oprava reléové jednotky VÚD TH1,TH2</t>
  </si>
  <si>
    <t>21800435</t>
  </si>
  <si>
    <t>Oprava reléové jednotky VÚD TH1,TH2 - oprava se provádí podle přidružených předpisů k předpisu SŽDC (ČD) T115; pokud není popsána, pak podle technických podmínek výrobku</t>
  </si>
  <si>
    <t>134</t>
  </si>
  <si>
    <t>7593333457</t>
  </si>
  <si>
    <t>Oprava reléové jednotky VÚD N</t>
  </si>
  <si>
    <t>-1004638656</t>
  </si>
  <si>
    <t>Oprava reléové jednotky VÚD N - oprava se provádí podle přidružených předpisů k předpisu SŽDC (ČD) T115; pokud není popsána, pak podle technických podmínek výrobku</t>
  </si>
  <si>
    <t>135</t>
  </si>
  <si>
    <t>7593333458</t>
  </si>
  <si>
    <t>Oprava reléové jednotky VÚD N záměna kontaktového svazku Pt-Ir za W</t>
  </si>
  <si>
    <t>1746869692</t>
  </si>
  <si>
    <t>Oprava reléové jednotky VÚD N záměna kontaktového svazku Pt-Ir za W - oprava se provádí podle přidružených předpisů k předpisu SŽDC (ČD) T115; pokud není popsána, pak podle technických podmínek výrobku</t>
  </si>
  <si>
    <t>136</t>
  </si>
  <si>
    <t>7593333459</t>
  </si>
  <si>
    <t>Oprava reléové jednotky VÚD N včetně výměny kontaktového svazku Pt-Ir</t>
  </si>
  <si>
    <t>2073893882</t>
  </si>
  <si>
    <t>Oprava reléové jednotky VÚD N včetně výměny kontaktového svazku Pt-Ir - oprava se provádí podle přidružených předpisů k předpisu SŽDC (ČD) T115; pokud není popsána, pak podle technických podmínek výrobku</t>
  </si>
  <si>
    <t>137</t>
  </si>
  <si>
    <t>7593333460</t>
  </si>
  <si>
    <t>Oprava reléové jednotky VÚD N W</t>
  </si>
  <si>
    <t>1915475513</t>
  </si>
  <si>
    <t>Oprava reléové jednotky VÚD N W - oprava se provádí podle přidružených předpisů k předpisu SŽDC (ČD) T115; pokud není popsána, pak podle technických podmínek výrobku</t>
  </si>
  <si>
    <t>138</t>
  </si>
  <si>
    <t>7593333461</t>
  </si>
  <si>
    <t>Oprava reléové jednotky VÚD N W s výměnou kontaktového svazku</t>
  </si>
  <si>
    <t>-1323201703</t>
  </si>
  <si>
    <t>Oprava reléové jednotky VÚD N W s výměnou kontaktového svazku - oprava se provádí podle přidružených předpisů k předpisu SŽDC (ČD) T115; pokud není popsána, pak podle technických podmínek výrobku</t>
  </si>
  <si>
    <t>139</t>
  </si>
  <si>
    <t>7593333463</t>
  </si>
  <si>
    <t>Oprava reléové jednotky VÚD D</t>
  </si>
  <si>
    <t>1668655708</t>
  </si>
  <si>
    <t>Oprava reléové jednotky VÚD D - oprava se provádí podle přidružených předpisů k předpisu SŽDC (ČD) T115; pokud není popsána, pak podle technických podmínek výrobku</t>
  </si>
  <si>
    <t>140</t>
  </si>
  <si>
    <t>7593333464</t>
  </si>
  <si>
    <t>Oprava reléové jednotky VÚD D záměna kontaktového svazku Pt-Ir za W</t>
  </si>
  <si>
    <t>508976709</t>
  </si>
  <si>
    <t>Oprava reléové jednotky VÚD D záměna kontaktového svazku Pt-Ir za W - oprava se provádí podle přidružených předpisů k předpisu SŽDC (ČD) T115; pokud není popsána, pak podle technických podmínek výrobku</t>
  </si>
  <si>
    <t>141</t>
  </si>
  <si>
    <t>7593333465</t>
  </si>
  <si>
    <t>Oprava reléové jednotky VÚD D včetně výměny kontaktového svazku Pt-Ir</t>
  </si>
  <si>
    <t>480066768</t>
  </si>
  <si>
    <t>Oprava reléové jednotky VÚD D včetně výměny kontaktového svazku Pt-Ir - oprava se provádí podle přidružených předpisů k předpisu SŽDC (ČD) T115; pokud není popsána, pak podle technických podmínek výrobku</t>
  </si>
  <si>
    <t>142</t>
  </si>
  <si>
    <t>7593333466</t>
  </si>
  <si>
    <t>Oprava reléové jednotky VÚD D W</t>
  </si>
  <si>
    <t>2028969563</t>
  </si>
  <si>
    <t>Oprava reléové jednotky VÚD D W - oprava se provádí podle přidružených předpisů k předpisu SŽDC (ČD) T115; pokud není popsána, pak podle technických podmínek výrobku</t>
  </si>
  <si>
    <t>143</t>
  </si>
  <si>
    <t>7593333467</t>
  </si>
  <si>
    <t>Oprava reléové jednotky VÚD D W s výměnou kontaktového svazku</t>
  </si>
  <si>
    <t>-2012654615</t>
  </si>
  <si>
    <t>Oprava reléové jednotky VÚD D W s výměnou kontaktového svazku - oprava se provádí podle přidružených předpisů k předpisu SŽDC (ČD) T115; pokud není popsána, pak podle technických podmínek výrobku</t>
  </si>
  <si>
    <t>144</t>
  </si>
  <si>
    <t>7593333470</t>
  </si>
  <si>
    <t>Oprava reléové jednotky VÚD E</t>
  </si>
  <si>
    <t>-237234096</t>
  </si>
  <si>
    <t>Oprava reléové jednotky VÚD E - oprava se provádí podle přidružených předpisů k předpisu SŽDC (ČD) T115; pokud není popsána, pak podle technických podmínek výrobku</t>
  </si>
  <si>
    <t>145</t>
  </si>
  <si>
    <t>7593333472</t>
  </si>
  <si>
    <t>Oprava reléové jednotky VÚD F</t>
  </si>
  <si>
    <t>-234584936</t>
  </si>
  <si>
    <t>Oprava reléové jednotky VÚD F - oprava se provádí podle přidružených předpisů k předpisu SŽDC (ČD) T115; pokud není popsána, pak podle technických podmínek výrobku</t>
  </si>
  <si>
    <t>146</t>
  </si>
  <si>
    <t>7593333474</t>
  </si>
  <si>
    <t>Oprava reléové jednotky VÚD B - C</t>
  </si>
  <si>
    <t>1048822022</t>
  </si>
  <si>
    <t>Oprava reléové jednotky VÚD B - C - oprava se provádí podle přidružených předpisů k předpisu SŽDC (ČD) T115; pokud není popsána, pak podle technických podmínek výrobku</t>
  </si>
  <si>
    <t>147</t>
  </si>
  <si>
    <t>7593333476</t>
  </si>
  <si>
    <t>Oprava reléové jednotky VÚD UZ-OTH</t>
  </si>
  <si>
    <t>707840711</t>
  </si>
  <si>
    <t>Oprava reléové jednotky VÚD UZ-OTH - oprava se provádí podle přidružených předpisů k předpisu SŽDC (ČD) T115; pokud není popsána, pak podle technických podmínek výrobku</t>
  </si>
  <si>
    <t>148</t>
  </si>
  <si>
    <t>7593333478</t>
  </si>
  <si>
    <t>Oprava reléové jednotky VÚD X-OX1</t>
  </si>
  <si>
    <t>1762028409</t>
  </si>
  <si>
    <t>Oprava reléové jednotky VÚD X-OX1 - oprava se provádí podle přidružených předpisů k předpisu SŽDC (ČD) T115; pokud není popsána, pak podle technických podmínek výrobku</t>
  </si>
  <si>
    <t>149</t>
  </si>
  <si>
    <t>7593333480</t>
  </si>
  <si>
    <t>Oprava reléové jednotky VÚD K-OX2</t>
  </si>
  <si>
    <t>1653037846</t>
  </si>
  <si>
    <t>Oprava reléové jednotky VÚD K-OX2 - oprava se provádí podle přidružených předpisů k předpisu SŽDC (ČD) T115; pokud není popsána, pak podle technických podmínek výrobku</t>
  </si>
  <si>
    <t>150</t>
  </si>
  <si>
    <t>7593333482</t>
  </si>
  <si>
    <t>Oprava reléové jednotky VÚD V</t>
  </si>
  <si>
    <t>-1570248468</t>
  </si>
  <si>
    <t>Oprava reléové jednotky VÚD V - oprava se provádí podle přidružených předpisů k předpisu SŽDC (ČD) T115; pokud není popsána, pak podle technických podmínek výrobku</t>
  </si>
  <si>
    <t>151</t>
  </si>
  <si>
    <t>7593333484</t>
  </si>
  <si>
    <t>Oprava reléové jednotky VÚD OBL</t>
  </si>
  <si>
    <t>1307196590</t>
  </si>
  <si>
    <t>Oprava reléové jednotky VÚD OBL - oprava se provádí podle přidružených předpisů k předpisu SŽDC (ČD) T115; pokud není popsána, pak podle technických podmínek výrobku</t>
  </si>
  <si>
    <t>152</t>
  </si>
  <si>
    <t>7593333486</t>
  </si>
  <si>
    <t>Oprava reléové jednotky VÚD OBL W včetně výměny kontaktového svazku</t>
  </si>
  <si>
    <t>-1560676946</t>
  </si>
  <si>
    <t>Oprava reléové jednotky VÚD OBL W včetně výměny kontaktového svazku - oprava se provádí podle přidružených předpisů k předpisu SŽDC (ČD) T115; pokud není popsána, pak podle technických podmínek výrobku</t>
  </si>
  <si>
    <t>153</t>
  </si>
  <si>
    <t>7593333488</t>
  </si>
  <si>
    <t>Oprava reléové jednotky VÚD K1</t>
  </si>
  <si>
    <t>821122168</t>
  </si>
  <si>
    <t>Oprava reléové jednotky VÚD K1 - oprava se provádí podle přidružených předpisů k předpisu SŽDC (ČD) T115; pokud není popsána, pak podle technických podmínek výrobku</t>
  </si>
  <si>
    <t>154</t>
  </si>
  <si>
    <t>7593333490</t>
  </si>
  <si>
    <t>Oprava reléové jednotky VÚD O1</t>
  </si>
  <si>
    <t>2033049399</t>
  </si>
  <si>
    <t>Oprava reléové jednotky VÚD O1 - oprava se provádí podle přidružených předpisů k předpisu SŽDC (ČD) T115; pokud není popsána, pak podle technických podmínek výrobku</t>
  </si>
  <si>
    <t>155</t>
  </si>
  <si>
    <t>7593333492</t>
  </si>
  <si>
    <t>Oprava reléové jednotky VÚD TH1-TH2A</t>
  </si>
  <si>
    <t>30891254</t>
  </si>
  <si>
    <t>Oprava reléové jednotky VÚD TH1-TH2A - oprava se provádí podle přidružených předpisů k předpisu SŽDC (ČD) T115; pokud není popsána, pak podle technických podmínek výrobku</t>
  </si>
  <si>
    <t>156</t>
  </si>
  <si>
    <t>7593333494</t>
  </si>
  <si>
    <t>Oprava reléové jednotky VÚD C1-OC1</t>
  </si>
  <si>
    <t>118084686</t>
  </si>
  <si>
    <t>Oprava reléové jednotky VÚD C1-OC1 - oprava se provádí podle přidružených předpisů k předpisu SŽDC (ČD) T115; pokud není popsána, pak podle technických podmínek výrobku</t>
  </si>
  <si>
    <t>157</t>
  </si>
  <si>
    <t>7593333496</t>
  </si>
  <si>
    <t>Oprava reléové jednotky VÚD A1-OA1</t>
  </si>
  <si>
    <t>-2070524997</t>
  </si>
  <si>
    <t>Oprava reléové jednotky VÚD A1-OA1 - oprava se provádí podle přidružených předpisů k předpisu SŽDC (ČD) T115; pokud není popsána, pak podle technických podmínek výrobku</t>
  </si>
  <si>
    <t>158</t>
  </si>
  <si>
    <t>7593333498</t>
  </si>
  <si>
    <t>Oprava reléové jednotky VÚD K-X</t>
  </si>
  <si>
    <t>1986741960</t>
  </si>
  <si>
    <t>Oprava reléové jednotky VÚD K-X - oprava se provádí podle přidružených předpisů k předpisu SŽDC (ČD) T115; pokud není popsána, pak podle technických podmínek výrobku</t>
  </si>
  <si>
    <t>159</t>
  </si>
  <si>
    <t>7593333500</t>
  </si>
  <si>
    <t>Oprava reléové jednotky VÚD H</t>
  </si>
  <si>
    <t>-1367668110</t>
  </si>
  <si>
    <t>Oprava reléové jednotky VÚD H - oprava se provádí podle přidružených předpisů k předpisu SŽDC (ČD) T115; pokud není popsána, pak podle technických podmínek výrobku</t>
  </si>
  <si>
    <t>160</t>
  </si>
  <si>
    <t>7593333502</t>
  </si>
  <si>
    <t>Oprava reléové jednotky VÚD OT1-T1</t>
  </si>
  <si>
    <t>-739061746</t>
  </si>
  <si>
    <t>Oprava reléové jednotky VÚD OT1-T1 - oprava se provádí podle přidružených předpisů k předpisu SŽDC (ČD) T115; pokud není popsána, pak podle technických podmínek výrobku</t>
  </si>
  <si>
    <t>161</t>
  </si>
  <si>
    <t>7593333504</t>
  </si>
  <si>
    <t>Oprava reléové jednotky VÚD X</t>
  </si>
  <si>
    <t>297156117</t>
  </si>
  <si>
    <t>Oprava reléové jednotky VÚD X - oprava se provádí podle přidružených předpisů k předpisu SŽDC (ČD) T115; pokud není popsána, pak podle technických podmínek výrobku</t>
  </si>
  <si>
    <t>162</t>
  </si>
  <si>
    <t>7593333506</t>
  </si>
  <si>
    <t>Oprava reléové jednotky VÚD A2</t>
  </si>
  <si>
    <t>1689133600</t>
  </si>
  <si>
    <t>Oprava reléové jednotky VÚD A2 - oprava se provádí podle přidružených předpisů k předpisu SŽDC (ČD) T115; pokud není popsána, pak podle technických podmínek výrobku</t>
  </si>
  <si>
    <t>163</t>
  </si>
  <si>
    <t>7593333508</t>
  </si>
  <si>
    <t>Oprava reléové jednotky VÚD C2</t>
  </si>
  <si>
    <t>772732829</t>
  </si>
  <si>
    <t>Oprava reléové jednotky VÚD C2 - oprava se provádí podle přidružených předpisů k předpisu SŽDC (ČD) T115; pokud není popsána, pak podle technických podmínek výrobku</t>
  </si>
  <si>
    <t>164</t>
  </si>
  <si>
    <t>7593333510</t>
  </si>
  <si>
    <t>Oprava reléové jednotky VÚD polariz. relé Y(Z)</t>
  </si>
  <si>
    <t>-942379607</t>
  </si>
  <si>
    <t>Oprava reléové jednotky VÚD polariz. relé Y(Z) - oprava se provádí podle přidružených předpisů k předpisu SŽDC (ČD) T115; pokud není popsána, pak podle technických podmínek výrobku</t>
  </si>
  <si>
    <t>165</t>
  </si>
  <si>
    <t>7593333512</t>
  </si>
  <si>
    <t>Oprava reléové jednotky VÚD R-S</t>
  </si>
  <si>
    <t>573189748</t>
  </si>
  <si>
    <t>Oprava reléové jednotky VÚD R-S - oprava se provádí podle přidružených předpisů k předpisu SŽDC (ČD) T115; pokud není popsána, pak podle technických podmínek výrobku</t>
  </si>
  <si>
    <t>166</t>
  </si>
  <si>
    <t>7593333514</t>
  </si>
  <si>
    <t>Oprava reléové jednotky VÚD OBL-ON</t>
  </si>
  <si>
    <t>-934648734</t>
  </si>
  <si>
    <t>Oprava reléové jednotky VÚD OBL-ON - oprava se provádí podle přidružených předpisů k předpisu SŽDC (ČD) T115; pokud není popsána, pak podle technických podmínek výrobku</t>
  </si>
  <si>
    <t>167</t>
  </si>
  <si>
    <t>7593333515</t>
  </si>
  <si>
    <t>Oprava reléové jednotky VÚD OBL-ON včetně výměny kontaktového svazku Pt-Ir</t>
  </si>
  <si>
    <t>410800429</t>
  </si>
  <si>
    <t>Oprava reléové jednotky VÚD OBL-ON včetně výměny kontaktového svazku Pt-Ir - oprava se provádí podle přidružených předpisů k předpisu SŽDC (ČD) T115; pokud není popsána, pak podle technických podmínek výrobku</t>
  </si>
  <si>
    <t>168</t>
  </si>
  <si>
    <t>7593333516</t>
  </si>
  <si>
    <t>Oprava reléové jednotky VÚD OBL-ON včetně záměny kontaktového svazku Pt-Ir za W</t>
  </si>
  <si>
    <t>552275305</t>
  </si>
  <si>
    <t>Oprava reléové jednotky VÚD OBL-ON včetně záměny kontaktového svazku Pt-Ir za W - oprava se provádí podle přidružených předpisů k předpisu SŽDC (ČD) T115; pokud není popsána, pak podle technických podmínek výrobku</t>
  </si>
  <si>
    <t>169</t>
  </si>
  <si>
    <t>7593333517</t>
  </si>
  <si>
    <t>Oprava reléové jednotky VÚD OBL-ON W včetně výměny kontaktového svazku</t>
  </si>
  <si>
    <t>-759267844</t>
  </si>
  <si>
    <t>Oprava reléové jednotky VÚD OBL-ON W včetně výměny kontaktového svazku - oprava se provádí podle přidružených předpisů k předpisu SŽDC (ČD) T115; pokud není popsána, pak podle technických podmínek výrobku</t>
  </si>
  <si>
    <t>170</t>
  </si>
  <si>
    <t>7593333519</t>
  </si>
  <si>
    <t>Oprava reléové jednotky VÚD QU</t>
  </si>
  <si>
    <t>-155181881</t>
  </si>
  <si>
    <t>Oprava reléové jednotky VÚD QU - oprava se provádí podle přidružených předpisů k předpisu SŽDC (ČD) T115; pokud není popsána, pak podle technických podmínek výrobku</t>
  </si>
  <si>
    <t>171</t>
  </si>
  <si>
    <t>7593333521</t>
  </si>
  <si>
    <t>Oprava reléové jednotky VÚD 1K1K až 2K2K</t>
  </si>
  <si>
    <t>1203649422</t>
  </si>
  <si>
    <t>Oprava reléové jednotky VÚD 1K1K až 2K2K - oprava se provádí podle přidružených předpisů k předpisu SŽDC (ČD) T115; pokud není popsána, pak podle technických podmínek výrobku</t>
  </si>
  <si>
    <t>172</t>
  </si>
  <si>
    <t>7593333522</t>
  </si>
  <si>
    <t>Oprava reléových bloků BV1, BV3</t>
  </si>
  <si>
    <t>-638723780</t>
  </si>
  <si>
    <t>Oprava reléových bloků BV1, BV3 - oprava se provádí podle přidružených předpisů k předpisu SŽDC (ČD) T115, pokud není popsána, pak podle technických podmínek výrobku</t>
  </si>
  <si>
    <t>173</t>
  </si>
  <si>
    <t>7593333531</t>
  </si>
  <si>
    <t>Oprava reléových bloků BV4, BV5, BV11, BV12</t>
  </si>
  <si>
    <t>1668232304</t>
  </si>
  <si>
    <t>Oprava reléových bloků BV4, BV5, BV11, BV12 - oprava se provádí podle přidružených předpisů k předpisu SŽDC (ČD) T115, pokud není popsána, pak podle technických podmínek výrobku</t>
  </si>
  <si>
    <t>174</t>
  </si>
  <si>
    <t>7593333533</t>
  </si>
  <si>
    <t>Oprava reléových bloků BV6</t>
  </si>
  <si>
    <t>-1366229910</t>
  </si>
  <si>
    <t>Oprava reléových bloků BV6 - oprava se provádí podle přidružených předpisů k předpisu SŽDC (ČD) T115, pokud není popsána, pak podle technických podmínek výrobku</t>
  </si>
  <si>
    <t>175</t>
  </si>
  <si>
    <t>7593333535</t>
  </si>
  <si>
    <t>Oprava reléových bloků BV8</t>
  </si>
  <si>
    <t>1399462750</t>
  </si>
  <si>
    <t>Oprava reléových bloků BV8 - oprava se provádí podle přidružených předpisů k předpisu SŽDC (ČD) T115, pokud není popsána, pak podle technických podmínek výrobku</t>
  </si>
  <si>
    <t>176</t>
  </si>
  <si>
    <t>7593333537</t>
  </si>
  <si>
    <t>Oprava reléových bloků CV1</t>
  </si>
  <si>
    <t>-692979391</t>
  </si>
  <si>
    <t>Oprava reléových bloků CV1 - oprava se provádí podle přidružených předpisů k předpisu SŽDC (ČD) T115, pokud není popsána, pak podle technických podmínek výrobku</t>
  </si>
  <si>
    <t>177</t>
  </si>
  <si>
    <t>7593333539</t>
  </si>
  <si>
    <t>Oprava reléových bloků CV2</t>
  </si>
  <si>
    <t>-1087955861</t>
  </si>
  <si>
    <t>Oprava reléových bloků CV2 - oprava se provádí podle přidružených předpisů k předpisu SŽDC (ČD) T115, pokud není popsána, pak podle technických podmínek výrobku</t>
  </si>
  <si>
    <t>178</t>
  </si>
  <si>
    <t>7593333541</t>
  </si>
  <si>
    <t>Oprava reléových bloků CV3</t>
  </si>
  <si>
    <t>-1216519401</t>
  </si>
  <si>
    <t>Oprava reléových bloků CV3 - oprava se provádí podle přidružených předpisů k předpisu SŽDC (ČD) T115, pokud není popsána, pak podle technických podmínek výrobku</t>
  </si>
  <si>
    <t>179</t>
  </si>
  <si>
    <t>7593333545</t>
  </si>
  <si>
    <t>Oprava reléových bloků CV4</t>
  </si>
  <si>
    <t>1263870701</t>
  </si>
  <si>
    <t>Oprava reléových bloků CV4 - oprava se provádí podle přidružených předpisů k předpisu SŽDC (ČD) T115, pokud není popsána, pak podle technických podmínek výrobku</t>
  </si>
  <si>
    <t>180</t>
  </si>
  <si>
    <t>7593333547</t>
  </si>
  <si>
    <t>Oprava reléových bloků A</t>
  </si>
  <si>
    <t>350331595</t>
  </si>
  <si>
    <t>Oprava reléových bloků A - oprava se provádí podle přidružených předpisů k předpisu SŽDC (ČD) T115, pokud není popsána, pak podle technických podmínek výrobku</t>
  </si>
  <si>
    <t>181</t>
  </si>
  <si>
    <t>7593333549</t>
  </si>
  <si>
    <t>Oprava reléových bloků B</t>
  </si>
  <si>
    <t>-1288801632</t>
  </si>
  <si>
    <t>Oprava reléových bloků B - oprava se provádí podle přidružených předpisů k předpisu SŽDC (ČD) T115, pokud není popsána, pak podle technických podmínek výrobku</t>
  </si>
  <si>
    <t>182</t>
  </si>
  <si>
    <t>7593333551</t>
  </si>
  <si>
    <t>Oprava reléových bloků C</t>
  </si>
  <si>
    <t>154537162</t>
  </si>
  <si>
    <t>Oprava reléových bloků C - oprava se provádí podle přidružených předpisů k předpisu SŽDC (ČD) T115, pokud není popsána, pak podle technických podmínek výrobku</t>
  </si>
  <si>
    <t>183</t>
  </si>
  <si>
    <t>7593333553</t>
  </si>
  <si>
    <t>Oprava reléových bloků D</t>
  </si>
  <si>
    <t>-952317986</t>
  </si>
  <si>
    <t>Oprava reléových bloků D - oprava se provádí podle přidružených předpisů k předpisu SŽDC (ČD) T115, pokud není popsána, pak podle technických podmínek výrobku</t>
  </si>
  <si>
    <t>184</t>
  </si>
  <si>
    <t>7593333555</t>
  </si>
  <si>
    <t>Oprava reléových bloků H</t>
  </si>
  <si>
    <t>1641456866</t>
  </si>
  <si>
    <t>Oprava reléových bloků H - oprava se provádí podle přidružených předpisů k předpisu SŽDC (ČD) T115, pokud není popsána, pak podle technických podmínek výrobku</t>
  </si>
  <si>
    <t>185</t>
  </si>
  <si>
    <t>7593333556</t>
  </si>
  <si>
    <t>Oprava reléových bloků J</t>
  </si>
  <si>
    <t>1665717210</t>
  </si>
  <si>
    <t>Oprava reléových bloků J - oprava se provádí podle přidružených předpisů k předpisu SŽDC (ČD) T115, pokud není popsána, pak podle technických podmínek výrobku</t>
  </si>
  <si>
    <t>186</t>
  </si>
  <si>
    <t>7593333557</t>
  </si>
  <si>
    <t>Oprava reléových bloků K</t>
  </si>
  <si>
    <t>1154724524</t>
  </si>
  <si>
    <t>Oprava reléových bloků K - oprava se provádí podle přidružených předpisů k předpisu SŽDC (ČD) T115, pokud není popsána, pak podle technických podmínek výrobku</t>
  </si>
  <si>
    <t>187</t>
  </si>
  <si>
    <t>7593333559</t>
  </si>
  <si>
    <t>Oprava reléových bloků L</t>
  </si>
  <si>
    <t>209983508</t>
  </si>
  <si>
    <t>Oprava reléových bloků L - oprava se provádí podle přidružených předpisů k předpisu SŽDC (ČD) T115, pokud není popsána, pak podle technických podmínek výrobku</t>
  </si>
  <si>
    <t>188</t>
  </si>
  <si>
    <t>7593333561</t>
  </si>
  <si>
    <t>Oprava reléových bloků M</t>
  </si>
  <si>
    <t>-1089426010</t>
  </si>
  <si>
    <t>Oprava reléových bloků M - oprava se provádí podle přidružených předpisů k předpisu SŽDC (ČD) T115, pokud není popsána, pak podle technických podmínek výrobku</t>
  </si>
  <si>
    <t>189</t>
  </si>
  <si>
    <t>7593333563</t>
  </si>
  <si>
    <t>Oprava reléových bloků OB1</t>
  </si>
  <si>
    <t>-1466442732</t>
  </si>
  <si>
    <t>Oprava reléových bloků OB1 - oprava se provádí podle přidružených předpisů k předpisu SŽDC (ČD) T115, pokud není popsána, pak podle technických podmínek výrobku</t>
  </si>
  <si>
    <t>190</t>
  </si>
  <si>
    <t>7593333565</t>
  </si>
  <si>
    <t>Oprava reléových bloků Q</t>
  </si>
  <si>
    <t>-2072708320</t>
  </si>
  <si>
    <t>Oprava reléových bloků Q - oprava se provádí podle přidružených předpisů k předpisu SŽDC (ČD) T115, pokud není popsána, pak podle technických podmínek výrobku</t>
  </si>
  <si>
    <t>191</t>
  </si>
  <si>
    <t>7593333567</t>
  </si>
  <si>
    <t>Oprava reléových bloků R</t>
  </si>
  <si>
    <t>-1625965761</t>
  </si>
  <si>
    <t>Oprava reléových bloků R - oprava se provádí podle přidružených předpisů k předpisu SŽDC (ČD) T115, pokud není popsána, pak podle technických podmínek výrobku</t>
  </si>
  <si>
    <t>192</t>
  </si>
  <si>
    <t>7593333568</t>
  </si>
  <si>
    <t>Oprava reléových bloků S</t>
  </si>
  <si>
    <t>1612310565</t>
  </si>
  <si>
    <t>Oprava reléových bloků S - oprava se provádí podle přidružených předpisů k předpisu SŽDC (ČD) T115, pokud není popsána, pak podle technických podmínek výrobku</t>
  </si>
  <si>
    <t>193</t>
  </si>
  <si>
    <t>7593333569</t>
  </si>
  <si>
    <t>Oprava reléových bloků V, VT</t>
  </si>
  <si>
    <t>1334908130</t>
  </si>
  <si>
    <t>Oprava reléových bloků V, VT - oprava se provádí podle přidružených předpisů k předpisu SŽDC (ČD) T115, pokud není popsána, pak podle technických podmínek výrobku</t>
  </si>
  <si>
    <t>194</t>
  </si>
  <si>
    <t>7593333573</t>
  </si>
  <si>
    <t>Oprava reléových bloků VS-2</t>
  </si>
  <si>
    <t>-28728530</t>
  </si>
  <si>
    <t>Oprava reléových bloků VS-2 - oprava se provádí podle přidružených předpisů k předpisu SŽDC (ČD) T115, pokud není popsána, pak podle technických podmínek výrobku</t>
  </si>
  <si>
    <t>195</t>
  </si>
  <si>
    <t>7593333574</t>
  </si>
  <si>
    <t>Oprava reléových bloků VS-3</t>
  </si>
  <si>
    <t>1943919784</t>
  </si>
  <si>
    <t>Oprava reléových bloků VS-3 - oprava se provádí podle přidružených předpisů k předpisu SŽDC (ČD) T115, pokud není popsána, pak podle technických podmínek výrobku</t>
  </si>
  <si>
    <t>196</t>
  </si>
  <si>
    <t>7593333575</t>
  </si>
  <si>
    <t>Oprava reléových bloků W</t>
  </si>
  <si>
    <t>-1695391278</t>
  </si>
  <si>
    <t>Oprava reléových bloků W - oprava se provádí podle přidružených předpisů k předpisu SŽDC (ČD) T115, pokud není popsána, pak podle technických podmínek výrobku</t>
  </si>
  <si>
    <t>197</t>
  </si>
  <si>
    <t>7593333576</t>
  </si>
  <si>
    <t>Oprava reléových bloků ZR</t>
  </si>
  <si>
    <t>-1978260674</t>
  </si>
  <si>
    <t>Oprava reléových bloků ZR - oprava se provádí podle přidružených předpisů k předpisu SŽDC (ČD) T115, pokud není popsána, pak podle technických podmínek výrobku</t>
  </si>
  <si>
    <t>198</t>
  </si>
  <si>
    <t>7593333600</t>
  </si>
  <si>
    <t>Oprava bloku APŠ-24 RUS, APŠ-220 RUS</t>
  </si>
  <si>
    <t>1263567036</t>
  </si>
  <si>
    <t>Oprava bloku APŠ-24 RUS, APŠ-220 RUS - provádění cyklických oprav, zejména jejich revize, měření, úpravy, opravy poškozených částí v souladu se souborem předpisů ČD/SŽDC T 115, technickými normami atechnickými podmínkami výrobce, v platném znění</t>
  </si>
  <si>
    <t>199</t>
  </si>
  <si>
    <t>7593333602</t>
  </si>
  <si>
    <t>Oprava bloku GAC typ BMP</t>
  </si>
  <si>
    <t>-1144220462</t>
  </si>
  <si>
    <t>Oprava bloku GAC typ BMP - provádění cyklických oprav, zejména jejich revize, měření, úpravy, opravy poškozených částí v souladu se souborem předpisů ČD/SŽDC T 115, technickými normami atechnickými podmínkami výrobce, v platném znění</t>
  </si>
  <si>
    <t>200</t>
  </si>
  <si>
    <t>7593333604</t>
  </si>
  <si>
    <t>Oprava bloku GAC typ BN</t>
  </si>
  <si>
    <t>-1254070792</t>
  </si>
  <si>
    <t>Oprava bloku GAC typ BN - provádění cyklických oprav, zejména jejich revize, měření, úpravy, opravy poškozených částí v souladu se souborem předpisů ČD/SŽDC T 115, technickými normami atechnickými podmínkami výrobce, v platném znění</t>
  </si>
  <si>
    <t>201</t>
  </si>
  <si>
    <t>7593333606</t>
  </si>
  <si>
    <t>Oprava bloku GAC typ II</t>
  </si>
  <si>
    <t>1274277433</t>
  </si>
  <si>
    <t>Oprava bloku GAC typ II - provádění cyklických oprav, zejména jejich revize, měření, úpravy, opravy poškozených částí v souladu se souborem předpisů ČD/SŽDC T 115, technickými normami atechnickými podmínkami výrobce, v platném znění</t>
  </si>
  <si>
    <t>202</t>
  </si>
  <si>
    <t>7593333608</t>
  </si>
  <si>
    <t>Oprava bloku GAC typ I, III a IV</t>
  </si>
  <si>
    <t>1622960431</t>
  </si>
  <si>
    <t>Oprava bloku GAC typ I, III a IV - provádění cyklických oprav, zejména jejich revize, měření, úpravy, opravy poškozených částí v souladu se souborem předpisů ČD/SŽDC T 115, technickými normami atechnickými podmínkami výrobce, v platném znění</t>
  </si>
  <si>
    <t>203</t>
  </si>
  <si>
    <t>7593333620</t>
  </si>
  <si>
    <t>Oprava anulačního souboru ASE</t>
  </si>
  <si>
    <t>-2113500794</t>
  </si>
  <si>
    <t>Oprava anulačního souboru ASE - oprava se provádí podle přidruženého předpisu č. 4 k předpisu SŽDC (ČD) T115; pokud není popsána, pak podle technických podmínek výrobku</t>
  </si>
  <si>
    <t>204</t>
  </si>
  <si>
    <t>7593333630</t>
  </si>
  <si>
    <t>Úprava ASE 2 (3) --&gt; 2T (3T)</t>
  </si>
  <si>
    <t>-1453416850</t>
  </si>
  <si>
    <t>Úprava ASE 2 (3) --&gt; 2T (3T) - úprava se provádí náhradou elektronek za elektronické součástky - tranzistory</t>
  </si>
  <si>
    <t>205</t>
  </si>
  <si>
    <t>7593333640</t>
  </si>
  <si>
    <t>Oprava reléové jednotky EK1-N</t>
  </si>
  <si>
    <t>-1250332088</t>
  </si>
  <si>
    <t>Oprava reléové jednotky EK1-N - oprava se provádí podle přidružených předpisů k předpisu SŽDC (ČD) T115, pokud není popsána, pak podle technických podmínek výrobku</t>
  </si>
  <si>
    <t>206</t>
  </si>
  <si>
    <t>7593333642</t>
  </si>
  <si>
    <t>Oprava reléové jednotky EK1-sti/sti</t>
  </si>
  <si>
    <t>574441452</t>
  </si>
  <si>
    <t>Oprava reléové jednotky EK1-sti/sti - oprava se provádí podle přidružených předpisů k předpisu SŽDC (ČD) T115, pokud není popsána, pak podle technických podmínek výrobku</t>
  </si>
  <si>
    <t>207</t>
  </si>
  <si>
    <t>7593333644</t>
  </si>
  <si>
    <t>Oprava reléové jednotky EK1-ss/sti</t>
  </si>
  <si>
    <t>670023545</t>
  </si>
  <si>
    <t>Oprava reléové jednotky EK1-ss/sti - oprava se provádí podle přidružených předpisů k předpisu SŽDC (ČD) T115, pokud není popsána, pak podle technických podmínek výrobku</t>
  </si>
  <si>
    <t>208</t>
  </si>
  <si>
    <t>7593333646</t>
  </si>
  <si>
    <t>Oprava reléové jednotky EK1-Dst</t>
  </si>
  <si>
    <t>1621835457</t>
  </si>
  <si>
    <t>Oprava reléové jednotky EK1-Dst - oprava se provádí podle přidružených předpisů k předpisu SŽDC (ČD) T115, pokud není popsána, pak podle technických podmínek výrobku</t>
  </si>
  <si>
    <t>209</t>
  </si>
  <si>
    <t>7593333648</t>
  </si>
  <si>
    <t>Oprava reléové jednotky EK1-Dss</t>
  </si>
  <si>
    <t>-704044080</t>
  </si>
  <si>
    <t>Oprava reléové jednotky EK1-Dss - oprava se provádí podle přidružených předpisů k předpisu SŽDC (ČD) T115, pokud není popsána, pak podle technických podmínek výrobku</t>
  </si>
  <si>
    <t>210</t>
  </si>
  <si>
    <t>7593333650</t>
  </si>
  <si>
    <t>Oprava reléové jednotky EK1 - U (kazeta)</t>
  </si>
  <si>
    <t>-173488344</t>
  </si>
  <si>
    <t>Oprava reléové jednotky EK1 - U (kazeta) - oprava se provádí podle přidružených předpisů k předpisu SŽDC (ČD) T115, pokud není popsána, pak podle technických podmínek výrobku</t>
  </si>
  <si>
    <t>211</t>
  </si>
  <si>
    <t>7593333652</t>
  </si>
  <si>
    <t>Oprava reléové jednotky EK1-Z1</t>
  </si>
  <si>
    <t>430671063</t>
  </si>
  <si>
    <t>Oprava reléové jednotky EK1-Z1 - oprava se provádí podle přidružených předpisů k předpisu SŽDC (ČD) T115, pokud není popsána, pak podle technických podmínek výrobku</t>
  </si>
  <si>
    <t>212</t>
  </si>
  <si>
    <t>7593333654</t>
  </si>
  <si>
    <t>Oprava reléové jednotky EK1 - EKM</t>
  </si>
  <si>
    <t>-377519286</t>
  </si>
  <si>
    <t>Oprava reléové jednotky EK1 - EKM - oprava se provádí podle přidružených předpisů k předpisu SŽDC (ČD) T115, pokud není popsána, pak podle technických podmínek výrobku</t>
  </si>
  <si>
    <t>213</t>
  </si>
  <si>
    <t>7593333670</t>
  </si>
  <si>
    <t>Oprava reléové jednotky SN1</t>
  </si>
  <si>
    <t>134408382</t>
  </si>
  <si>
    <t>Oprava reléové jednotky SN1 - oprava se provádí podle přidružených předpisů k předpisu SŽDC (ČD) T115, pokud není popsána, pak podle technických podmínek výrobku</t>
  </si>
  <si>
    <t>214</t>
  </si>
  <si>
    <t>7593333672</t>
  </si>
  <si>
    <t>Oprava reléové jednotky SR01</t>
  </si>
  <si>
    <t>1061267595</t>
  </si>
  <si>
    <t>Oprava reléové jednotky SR01 - oprava se provádí podle přidružených předpisů k předpisu SŽDC (ČD) T115, pokud není popsána, pak podle technických podmínek výrobku</t>
  </si>
  <si>
    <t>215</t>
  </si>
  <si>
    <t>7593333680</t>
  </si>
  <si>
    <t>Oprava hlídače izolačního stavu HIS</t>
  </si>
  <si>
    <t>-394462327</t>
  </si>
  <si>
    <t>PS 02 - Komplexní prohlídky PZS typu VÚD</t>
  </si>
  <si>
    <t>7598095531</t>
  </si>
  <si>
    <t>Dvouletá komplexní prohlídka PZS typu VÚD včetně výměny a opravy dílů</t>
  </si>
  <si>
    <t>-471685094</t>
  </si>
  <si>
    <t>Dvouletá komplexní prohlídka PZS typu VÚD včetně výměny a opravy dílů - dle T126, včetně prohlídky VKO</t>
  </si>
  <si>
    <t>7598095532</t>
  </si>
  <si>
    <t>Dvouletá komplexní prohlídka PZS typu VÚD bez výměny a opravy dílů</t>
  </si>
  <si>
    <t>-1288633310</t>
  </si>
  <si>
    <t>7598095533</t>
  </si>
  <si>
    <t>Dvouletá komplexní prohlídka ventilových kolejových obvodů VKO u PZS</t>
  </si>
  <si>
    <t>607684241</t>
  </si>
  <si>
    <t>Dvouletá komplexní prohlídka ventilových kolejových obvodů VKO u PZS - dle T120 a T126, včetně výměny dílů a vyhotovení protokolu</t>
  </si>
  <si>
    <t>PS 03 - Náhradní díly</t>
  </si>
  <si>
    <t>7593330010</t>
  </si>
  <si>
    <t xml:space="preserve">Výměnné díly Těsnění ke krytu relé DSŠ  (HM0404081990057)</t>
  </si>
  <si>
    <t>1423967195</t>
  </si>
  <si>
    <t>7593330020</t>
  </si>
  <si>
    <t xml:space="preserve">Výměnné díly Kryt relé DSŠ  (HM0404081990210)</t>
  </si>
  <si>
    <t>-1112207447</t>
  </si>
  <si>
    <t>7593330760</t>
  </si>
  <si>
    <t xml:space="preserve">Výměnné díly Šroub osový  (HM0404071010000)</t>
  </si>
  <si>
    <t>-1655809200</t>
  </si>
  <si>
    <t>7593330770</t>
  </si>
  <si>
    <t xml:space="preserve">Výměnné díly Příchytka kotvy  (HM0404071120000)</t>
  </si>
  <si>
    <t>-2105454522</t>
  </si>
  <si>
    <t>7593330780</t>
  </si>
  <si>
    <t xml:space="preserve">Výměnné díly Podložka  (HM0404071130000)</t>
  </si>
  <si>
    <t>-107058760</t>
  </si>
  <si>
    <t>7593330790</t>
  </si>
  <si>
    <t xml:space="preserve">Výměnné díly Zdířka lepící  (HM0404072010000)</t>
  </si>
  <si>
    <t>1323986374</t>
  </si>
  <si>
    <t>7593330800</t>
  </si>
  <si>
    <t xml:space="preserve">Výměnné díly Podložka  (HM0404071990141)</t>
  </si>
  <si>
    <t>301035402</t>
  </si>
  <si>
    <t>7593330810</t>
  </si>
  <si>
    <t xml:space="preserve">Výměnné díly Plech dorazový  (HM0404071140000)</t>
  </si>
  <si>
    <t>1289770734</t>
  </si>
  <si>
    <t>7593330820</t>
  </si>
  <si>
    <t xml:space="preserve">Výměnné díly Kotva úplná 3SV(NYT)  (HM0404971030000)</t>
  </si>
  <si>
    <t>-691802473</t>
  </si>
  <si>
    <t>7593330830</t>
  </si>
  <si>
    <t xml:space="preserve">Výměnné díly Kotva úplná 4SV(NYT)  (HM0404971990200)</t>
  </si>
  <si>
    <t>-167563488</t>
  </si>
  <si>
    <t>7593330840</t>
  </si>
  <si>
    <t xml:space="preserve">Výměnné díly Kotva úplná 5SV(NYT)  (HM0404971990201)</t>
  </si>
  <si>
    <t>765536441</t>
  </si>
  <si>
    <t>7593330850</t>
  </si>
  <si>
    <t xml:space="preserve">Výměnné díly Pero horní AG  (HM0404971060000)</t>
  </si>
  <si>
    <t>173949897</t>
  </si>
  <si>
    <t>7593330860</t>
  </si>
  <si>
    <t xml:space="preserve">Výměnné díly Pero horní AG-PTIR  (HM0404971070000)</t>
  </si>
  <si>
    <t>629263508</t>
  </si>
  <si>
    <t>7593330870</t>
  </si>
  <si>
    <t xml:space="preserve">Výměnné díly Pero horní W  (HM0404971080000)</t>
  </si>
  <si>
    <t>-1773653963</t>
  </si>
  <si>
    <t>7593330880</t>
  </si>
  <si>
    <t>Výměnné díly Pero střední spínací AG (HM0404971090000)</t>
  </si>
  <si>
    <t>-1203081789</t>
  </si>
  <si>
    <t>7593330890</t>
  </si>
  <si>
    <t>Výměnné díly Pero střední rozpínací AG (HM0404971100000)</t>
  </si>
  <si>
    <t>2143189448</t>
  </si>
  <si>
    <t>7593330900</t>
  </si>
  <si>
    <t>Výměnné díly Pero střední přepínací AG (HM0404971110000)</t>
  </si>
  <si>
    <t>903584304</t>
  </si>
  <si>
    <t>7593330910</t>
  </si>
  <si>
    <t>Výměnné díly Pero střední spínací AG-PTIR (HM0404971120000)</t>
  </si>
  <si>
    <t>360731139</t>
  </si>
  <si>
    <t>7593330920</t>
  </si>
  <si>
    <t>Výměnné díly Pero střední rozpínací AG-PTIR (HM0404971130000)</t>
  </si>
  <si>
    <t>1759051090</t>
  </si>
  <si>
    <t>7593330930</t>
  </si>
  <si>
    <t>Výměnné díly Pero střední přepínací AG-PTIR (HM0404971140000)</t>
  </si>
  <si>
    <t>1276051940</t>
  </si>
  <si>
    <t>7593330940</t>
  </si>
  <si>
    <t>Výměnné díly Pero střední spínací W (HM0404971150000)</t>
  </si>
  <si>
    <t>-1024370000</t>
  </si>
  <si>
    <t>7593330950</t>
  </si>
  <si>
    <t>Výměnné díly Pero střední rozpínací W (HM0404971160000)</t>
  </si>
  <si>
    <t>-827272180</t>
  </si>
  <si>
    <t>7593330960</t>
  </si>
  <si>
    <t>Výměnné díly Pero střední přepínací W (HM0404971170000)</t>
  </si>
  <si>
    <t>-378008993</t>
  </si>
  <si>
    <t>7593330970</t>
  </si>
  <si>
    <t xml:space="preserve">Výměnné díly Pero spodní AG  (HM0404971180000)</t>
  </si>
  <si>
    <t>-601299983</t>
  </si>
  <si>
    <t>7593330980</t>
  </si>
  <si>
    <t xml:space="preserve">Výměnné díly Pero spodní  AG-PTIR  (HM0404971190000)</t>
  </si>
  <si>
    <t>1854543491</t>
  </si>
  <si>
    <t>7593330990</t>
  </si>
  <si>
    <t xml:space="preserve">Výměnné díly Pero spodní  W  (HM0404971200000)</t>
  </si>
  <si>
    <t>2042919072</t>
  </si>
  <si>
    <t>7593331000</t>
  </si>
  <si>
    <t>Výměnné díly Svazek pérový rozpínací AG (HM0404971210000)</t>
  </si>
  <si>
    <t>948321614</t>
  </si>
  <si>
    <t>7593331010</t>
  </si>
  <si>
    <t>Výměnné díly Svazek pérový spínací AG (HM0404971220000)</t>
  </si>
  <si>
    <t>1870068827</t>
  </si>
  <si>
    <t>7593331020</t>
  </si>
  <si>
    <t>Výměnné díly Svazek pérový přepínací AG (HM0404971230000)</t>
  </si>
  <si>
    <t>-1631825247</t>
  </si>
  <si>
    <t>7593331030</t>
  </si>
  <si>
    <t>Výměnné díly Svazek pérový rozpínací AG-PTIR (HM0404971990202)</t>
  </si>
  <si>
    <t>-1086109877</t>
  </si>
  <si>
    <t>7593331040</t>
  </si>
  <si>
    <t>Výměnné díly Svazek pérový spínací AG-PTIR (HM0404971250000)</t>
  </si>
  <si>
    <t>-797084095</t>
  </si>
  <si>
    <t>7593331050</t>
  </si>
  <si>
    <t>Výměnné díly Svazek pérový přepínací AG-PTIR (HM0404971260000)</t>
  </si>
  <si>
    <t>1724946543</t>
  </si>
  <si>
    <t>7593331060</t>
  </si>
  <si>
    <t xml:space="preserve">Výměnné díly Svazek pérový rozpínací -W  (HM0404971990203)</t>
  </si>
  <si>
    <t>-2127139146</t>
  </si>
  <si>
    <t>7593331070</t>
  </si>
  <si>
    <t xml:space="preserve">Výměnné díly Svazek pérový spínací-W  (HM0404971990204)</t>
  </si>
  <si>
    <t>771371565</t>
  </si>
  <si>
    <t>7593331080</t>
  </si>
  <si>
    <t>Výměnné díly Svazek pérový přepínací W (HM0404971290000)</t>
  </si>
  <si>
    <t>739544519</t>
  </si>
  <si>
    <t>7593331090</t>
  </si>
  <si>
    <t xml:space="preserve">Výměnné díly Kotva úplná 3SV  (HM0404971310000)</t>
  </si>
  <si>
    <t>1653758711</t>
  </si>
  <si>
    <t>7593331100</t>
  </si>
  <si>
    <t xml:space="preserve">Výměnné díly Kotva úplná šroub71077Ds2  (HM0404971990205)</t>
  </si>
  <si>
    <t>-1317740914</t>
  </si>
  <si>
    <t>7593331110</t>
  </si>
  <si>
    <t xml:space="preserve">Výměnné díly Kotva úplná šroub71077Ds3  (HM0404971330000)</t>
  </si>
  <si>
    <t>490264720</t>
  </si>
  <si>
    <t>7593331120</t>
  </si>
  <si>
    <t>Výměnné díly Kotva úplná lepící zd. 72001DS1 (HM0404972020001)</t>
  </si>
  <si>
    <t>-110405064</t>
  </si>
  <si>
    <t>7593331130</t>
  </si>
  <si>
    <t>Výměnné díly Kryt relé NMŠ, reléové sady</t>
  </si>
  <si>
    <t>1517165672</t>
  </si>
  <si>
    <t>7593331140</t>
  </si>
  <si>
    <t>Výměnné díly Šroub stahovící relé NMŠ,(rel.sady)</t>
  </si>
  <si>
    <t>397813379</t>
  </si>
  <si>
    <t>7593331150</t>
  </si>
  <si>
    <t>Výměnné díly Deska základní relé NMŠ,(rel.sady)</t>
  </si>
  <si>
    <t>-2042519907</t>
  </si>
  <si>
    <t>7593331160</t>
  </si>
  <si>
    <t>Výměnné díly Těsnění relé NMŠ,(rel.sady)</t>
  </si>
  <si>
    <t>-626874422</t>
  </si>
  <si>
    <t>7593331170</t>
  </si>
  <si>
    <t>Výměnné díly Štítek plastový relé NMŠ,(rel.sady)</t>
  </si>
  <si>
    <t>-880259806</t>
  </si>
  <si>
    <t>7593331180</t>
  </si>
  <si>
    <t>Výměnné díly Matice plombovací relé NMŠ,(rel.sady)</t>
  </si>
  <si>
    <t>-2090014426</t>
  </si>
  <si>
    <t>7593331190</t>
  </si>
  <si>
    <t>Výměnné díly Cívka relé relé NMŠ,(rel.sady)</t>
  </si>
  <si>
    <t>1664762122</t>
  </si>
  <si>
    <t>7593331200</t>
  </si>
  <si>
    <t>Výměnné díly Kontakt uhlíkový relé NMŠ,(rel.sady)</t>
  </si>
  <si>
    <t>-528644930</t>
  </si>
  <si>
    <t>7593331210</t>
  </si>
  <si>
    <t>Výměnné díly Kontakt kyvný I relé NMŠ,(rel.sady)</t>
  </si>
  <si>
    <t>1665030092</t>
  </si>
  <si>
    <t>7593331220</t>
  </si>
  <si>
    <t>Výměnné díly Kontakt kyvný II relé NMŠ,(rel.sady)</t>
  </si>
  <si>
    <t>1067562120</t>
  </si>
  <si>
    <t>7593331230</t>
  </si>
  <si>
    <t xml:space="preserve">Výměnné díly Kontakt spodní  relé NMŠ,(rel.sady)</t>
  </si>
  <si>
    <t>79218888</t>
  </si>
  <si>
    <t>7593331240</t>
  </si>
  <si>
    <t>Výměnné díly Kotva relé relé NMŠ,(rel.sady)</t>
  </si>
  <si>
    <t>1882207032</t>
  </si>
  <si>
    <t>7593331250</t>
  </si>
  <si>
    <t>Výměnné díly Kryt relé TAZ 2</t>
  </si>
  <si>
    <t>1299696998</t>
  </si>
  <si>
    <t>7593331260</t>
  </si>
  <si>
    <t>Výměnné díly Kryt relé relé DSŠ</t>
  </si>
  <si>
    <t>1033940108</t>
  </si>
  <si>
    <t>7593331270</t>
  </si>
  <si>
    <t>Výměnné díly Těsnění relé relé DSŠ</t>
  </si>
  <si>
    <t>582275135</t>
  </si>
  <si>
    <t>7593331280</t>
  </si>
  <si>
    <t>Výměnné díly Výseč relé relé DSŠ</t>
  </si>
  <si>
    <t>-1295185759</t>
  </si>
  <si>
    <t>7593331290</t>
  </si>
  <si>
    <t>Výměnné díly ložisko achátové relé DSŠ</t>
  </si>
  <si>
    <t>506799395</t>
  </si>
  <si>
    <t>7593331300</t>
  </si>
  <si>
    <t>Výměnné díly kontaktní svazek relé DSŠ</t>
  </si>
  <si>
    <t>-1838823133</t>
  </si>
  <si>
    <t>7593331310</t>
  </si>
  <si>
    <t>Výměnné díly kryt relé kombinovaná relé (KŠ)</t>
  </si>
  <si>
    <t>-229489918</t>
  </si>
  <si>
    <t>7593331320</t>
  </si>
  <si>
    <t>Výměnné díly těsnění relé kombinovaná relé (KŠ)</t>
  </si>
  <si>
    <t>-631507067</t>
  </si>
  <si>
    <t>7593331340</t>
  </si>
  <si>
    <t>Výměnné díly Kryt relé relé VÚD</t>
  </si>
  <si>
    <t>21019646</t>
  </si>
  <si>
    <t>7593331330</t>
  </si>
  <si>
    <t>Výměnné díly Kontaktní svazek kombinovaná relé (KŠ)</t>
  </si>
  <si>
    <t>-680357125</t>
  </si>
  <si>
    <t>7593331350</t>
  </si>
  <si>
    <t>Výměnné díly Kontakt wolframový relé VÚD</t>
  </si>
  <si>
    <t>-2032366975</t>
  </si>
  <si>
    <t>7593331360</t>
  </si>
  <si>
    <t xml:space="preserve">Výměnné díly Motor  MK1,2,3</t>
  </si>
  <si>
    <t>-945041210</t>
  </si>
  <si>
    <t>7593331370</t>
  </si>
  <si>
    <t>Výměnné díly Převodovka MK1,2,3</t>
  </si>
  <si>
    <t>425684007</t>
  </si>
  <si>
    <t>7593331380</t>
  </si>
  <si>
    <t>Výměnné díly Kontaktní svazek MK1,2,3</t>
  </si>
  <si>
    <t>-789127918</t>
  </si>
  <si>
    <t>7593331390</t>
  </si>
  <si>
    <t>Výměnné díly Transformátor FID3</t>
  </si>
  <si>
    <t>-1165462137</t>
  </si>
  <si>
    <t>7593331400</t>
  </si>
  <si>
    <t>Výměnné díly Dosedací nýt kotvy pro rel. jednotku VÚD</t>
  </si>
  <si>
    <t>1153721422</t>
  </si>
  <si>
    <t>7593331410</t>
  </si>
  <si>
    <t>Výměnné díly Žárovka pro VÚD 25V 20W</t>
  </si>
  <si>
    <t>1065258436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</si>
</sst>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10"/>
      <name val="Arial CE"/>
    </font>
    <font>
      <sz val="9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2" fillId="0" borderId="0" xfId="0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1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 wrapText="1"/>
    </xf>
    <xf numFmtId="0" fontId="14" fillId="0" borderId="17" xfId="0" applyFont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0" fillId="0" borderId="14" xfId="0" applyNumberFormat="1" applyFont="1" applyBorder="1" applyAlignment="1" applyProtection="1">
      <alignment horizontal="right" vertical="center"/>
    </xf>
    <xf numFmtId="4" fontId="10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4" fontId="25" fillId="2" borderId="0" xfId="0" applyNumberFormat="1" applyFont="1" applyFill="1" applyAlignment="1" applyProtection="1">
      <alignment vertical="center"/>
      <protection locked="0"/>
    </xf>
    <xf numFmtId="4" fontId="25" fillId="0" borderId="0" xfId="0" applyNumberFormat="1" applyFont="1" applyAlignment="1" applyProtection="1">
      <alignment vertical="center"/>
    </xf>
    <xf numFmtId="164" fontId="26" fillId="2" borderId="14" xfId="0" applyNumberFormat="1" applyFont="1" applyFill="1" applyBorder="1" applyAlignment="1" applyProtection="1">
      <alignment horizontal="center" vertical="center"/>
      <protection locked="0"/>
    </xf>
    <xf numFmtId="0" fontId="26" fillId="2" borderId="0" xfId="0" applyFont="1" applyFill="1" applyBorder="1" applyAlignment="1" applyProtection="1">
      <alignment horizontal="center" vertical="center"/>
      <protection locked="0"/>
    </xf>
    <xf numFmtId="4" fontId="26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5" fillId="2" borderId="0" xfId="0" applyFont="1" applyFill="1" applyAlignment="1" applyProtection="1">
      <alignment horizontal="left" vertical="center"/>
      <protection locked="0"/>
    </xf>
    <xf numFmtId="164" fontId="26" fillId="2" borderId="19" xfId="0" applyNumberFormat="1" applyFont="1" applyFill="1" applyBorder="1" applyAlignment="1" applyProtection="1">
      <alignment horizontal="center" vertical="center"/>
      <protection locked="0"/>
    </xf>
    <xf numFmtId="0" fontId="26" fillId="2" borderId="20" xfId="0" applyFont="1" applyFill="1" applyBorder="1" applyAlignment="1" applyProtection="1">
      <alignment horizontal="center" vertical="center"/>
      <protection locked="0"/>
    </xf>
    <xf numFmtId="4" fontId="26" fillId="0" borderId="21" xfId="0" applyNumberFormat="1" applyFont="1" applyBorder="1" applyAlignment="1" applyProtection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19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horizontal="left" vertical="center" wrapText="1"/>
      <protection locked="0"/>
    </xf>
    <xf numFmtId="0" fontId="18" fillId="4" borderId="0" xfId="0" applyFont="1" applyFill="1" applyAlignment="1" applyProtection="1">
      <alignment horizontal="left" vertical="center"/>
    </xf>
    <xf numFmtId="0" fontId="18" fillId="4" borderId="0" xfId="0" applyFont="1" applyFill="1" applyAlignment="1" applyProtection="1">
      <alignment horizontal="right"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4" fontId="5" fillId="0" borderId="20" xfId="0" applyNumberFormat="1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4" fontId="27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4" borderId="0" xfId="0" applyFont="1" applyFill="1" applyAlignment="1" applyProtection="1">
      <alignment vertical="center"/>
      <protection locked="0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4" fontId="28" fillId="0" borderId="12" xfId="0" applyNumberFormat="1" applyFont="1" applyBorder="1" applyAlignment="1" applyProtection="1"/>
    <xf numFmtId="166" fontId="28" fillId="0" borderId="12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6" fillId="0" borderId="3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3" xfId="0" applyFont="1" applyBorder="1" applyAlignment="1"/>
    <xf numFmtId="0" fontId="6" fillId="0" borderId="14" xfId="0" applyFont="1" applyBorder="1" applyAlignment="1" applyProtection="1"/>
    <xf numFmtId="0" fontId="6" fillId="0" borderId="0" xfId="0" applyFont="1" applyBorder="1" applyAlignment="1" applyProtection="1"/>
    <xf numFmtId="4" fontId="6" fillId="0" borderId="0" xfId="0" applyNumberFormat="1" applyFont="1" applyBorder="1" applyAlignment="1" applyProtection="1"/>
    <xf numFmtId="166" fontId="6" fillId="0" borderId="0" xfId="0" applyNumberFormat="1" applyFont="1" applyBorder="1" applyAlignment="1" applyProtection="1"/>
    <xf numFmtId="0" fontId="6" fillId="0" borderId="15" xfId="0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0" fontId="31" fillId="0" borderId="23" xfId="0" applyFont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.83" hidden="1" customWidth="1"/>
    <col min="50" max="50" width="21.67" hidden="1" customWidth="1"/>
    <col min="51" max="51" width="21.67" hidden="1" customWidth="1"/>
    <col min="52" max="52" width="25" hidden="1" customWidth="1"/>
    <col min="53" max="53" width="25" hidden="1" customWidth="1"/>
    <col min="54" max="54" width="21.67" hidden="1" customWidth="1"/>
    <col min="55" max="55" width="19.17" hidden="1" customWidth="1"/>
    <col min="56" max="56" width="25" hidden="1" customWidth="1"/>
    <col min="57" max="57" width="21.6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5</v>
      </c>
      <c r="BV1" s="10" t="s">
        <v>6</v>
      </c>
    </row>
    <row r="2" ht="36.96" customHeight="1">
      <c r="BS2" s="11" t="s">
        <v>7</v>
      </c>
      <c r="BT2" s="11" t="s">
        <v>8</v>
      </c>
    </row>
    <row r="3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7</v>
      </c>
      <c r="BT3" s="11" t="s">
        <v>9</v>
      </c>
    </row>
    <row r="4" ht="24.96" customHeight="1">
      <c r="B4" s="15"/>
      <c r="C4" s="16"/>
      <c r="D4" s="17" t="s">
        <v>10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11</v>
      </c>
      <c r="BG4" s="19" t="s">
        <v>12</v>
      </c>
      <c r="BS4" s="11" t="s">
        <v>13</v>
      </c>
    </row>
    <row r="5" ht="12" customHeight="1">
      <c r="B5" s="15"/>
      <c r="C5" s="16"/>
      <c r="D5" s="20" t="s">
        <v>14</v>
      </c>
      <c r="E5" s="16"/>
      <c r="F5" s="16"/>
      <c r="G5" s="16"/>
      <c r="H5" s="16"/>
      <c r="I5" s="16"/>
      <c r="J5" s="16"/>
      <c r="K5" s="21" t="s">
        <v>15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G5" s="22" t="s">
        <v>16</v>
      </c>
      <c r="BS5" s="11" t="s">
        <v>7</v>
      </c>
    </row>
    <row r="6" ht="36.96" customHeight="1">
      <c r="B6" s="15"/>
      <c r="C6" s="16"/>
      <c r="D6" s="23" t="s">
        <v>17</v>
      </c>
      <c r="E6" s="16"/>
      <c r="F6" s="16"/>
      <c r="G6" s="16"/>
      <c r="H6" s="16"/>
      <c r="I6" s="16"/>
      <c r="J6" s="16"/>
      <c r="K6" s="24" t="s">
        <v>18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G6" s="25"/>
      <c r="BS6" s="11" t="s">
        <v>7</v>
      </c>
    </row>
    <row r="7" ht="12" customHeight="1">
      <c r="B7" s="15"/>
      <c r="C7" s="16"/>
      <c r="D7" s="26" t="s">
        <v>19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20</v>
      </c>
      <c r="AL7" s="16"/>
      <c r="AM7" s="16"/>
      <c r="AN7" s="21" t="s">
        <v>1</v>
      </c>
      <c r="AO7" s="16"/>
      <c r="AP7" s="16"/>
      <c r="AQ7" s="16"/>
      <c r="AR7" s="14"/>
      <c r="BG7" s="25"/>
      <c r="BS7" s="11" t="s">
        <v>7</v>
      </c>
    </row>
    <row r="8" ht="12" customHeight="1">
      <c r="B8" s="15"/>
      <c r="C8" s="16"/>
      <c r="D8" s="26" t="s">
        <v>21</v>
      </c>
      <c r="E8" s="16"/>
      <c r="F8" s="16"/>
      <c r="G8" s="16"/>
      <c r="H8" s="16"/>
      <c r="I8" s="16"/>
      <c r="J8" s="16"/>
      <c r="K8" s="21" t="s">
        <v>22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23</v>
      </c>
      <c r="AL8" s="16"/>
      <c r="AM8" s="16"/>
      <c r="AN8" s="27" t="s">
        <v>24</v>
      </c>
      <c r="AO8" s="16"/>
      <c r="AP8" s="16"/>
      <c r="AQ8" s="16"/>
      <c r="AR8" s="14"/>
      <c r="BG8" s="25"/>
      <c r="BS8" s="11" t="s">
        <v>7</v>
      </c>
    </row>
    <row r="9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G9" s="25"/>
      <c r="BS9" s="11" t="s">
        <v>7</v>
      </c>
    </row>
    <row r="10" ht="12" customHeight="1">
      <c r="B10" s="15"/>
      <c r="C10" s="16"/>
      <c r="D10" s="26" t="s">
        <v>25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26</v>
      </c>
      <c r="AL10" s="16"/>
      <c r="AM10" s="16"/>
      <c r="AN10" s="21" t="s">
        <v>1</v>
      </c>
      <c r="AO10" s="16"/>
      <c r="AP10" s="16"/>
      <c r="AQ10" s="16"/>
      <c r="AR10" s="14"/>
      <c r="BG10" s="25"/>
      <c r="BS10" s="11" t="s">
        <v>7</v>
      </c>
    </row>
    <row r="11" ht="18.48" customHeight="1">
      <c r="B11" s="15"/>
      <c r="C11" s="16"/>
      <c r="D11" s="16"/>
      <c r="E11" s="21" t="s">
        <v>22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27</v>
      </c>
      <c r="AL11" s="16"/>
      <c r="AM11" s="16"/>
      <c r="AN11" s="21" t="s">
        <v>1</v>
      </c>
      <c r="AO11" s="16"/>
      <c r="AP11" s="16"/>
      <c r="AQ11" s="16"/>
      <c r="AR11" s="14"/>
      <c r="BG11" s="25"/>
      <c r="BS11" s="11" t="s">
        <v>7</v>
      </c>
    </row>
    <row r="12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G12" s="25"/>
      <c r="BS12" s="11" t="s">
        <v>7</v>
      </c>
    </row>
    <row r="13" ht="12" customHeight="1">
      <c r="B13" s="15"/>
      <c r="C13" s="16"/>
      <c r="D13" s="26" t="s">
        <v>28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26</v>
      </c>
      <c r="AL13" s="16"/>
      <c r="AM13" s="16"/>
      <c r="AN13" s="28" t="s">
        <v>29</v>
      </c>
      <c r="AO13" s="16"/>
      <c r="AP13" s="16"/>
      <c r="AQ13" s="16"/>
      <c r="AR13" s="14"/>
      <c r="BG13" s="25"/>
      <c r="BS13" s="11" t="s">
        <v>7</v>
      </c>
    </row>
    <row r="14">
      <c r="B14" s="15"/>
      <c r="C14" s="16"/>
      <c r="D14" s="16"/>
      <c r="E14" s="28" t="s">
        <v>29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27</v>
      </c>
      <c r="AL14" s="16"/>
      <c r="AM14" s="16"/>
      <c r="AN14" s="28" t="s">
        <v>29</v>
      </c>
      <c r="AO14" s="16"/>
      <c r="AP14" s="16"/>
      <c r="AQ14" s="16"/>
      <c r="AR14" s="14"/>
      <c r="BG14" s="25"/>
      <c r="BS14" s="11" t="s">
        <v>7</v>
      </c>
    </row>
    <row r="15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G15" s="25"/>
      <c r="BS15" s="11" t="s">
        <v>4</v>
      </c>
    </row>
    <row r="16" ht="12" customHeight="1">
      <c r="B16" s="15"/>
      <c r="C16" s="16"/>
      <c r="D16" s="26" t="s">
        <v>30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26</v>
      </c>
      <c r="AL16" s="16"/>
      <c r="AM16" s="16"/>
      <c r="AN16" s="21" t="s">
        <v>1</v>
      </c>
      <c r="AO16" s="16"/>
      <c r="AP16" s="16"/>
      <c r="AQ16" s="16"/>
      <c r="AR16" s="14"/>
      <c r="BG16" s="25"/>
      <c r="BS16" s="11" t="s">
        <v>4</v>
      </c>
    </row>
    <row r="17" ht="18.48" customHeight="1">
      <c r="B17" s="15"/>
      <c r="C17" s="16"/>
      <c r="D17" s="16"/>
      <c r="E17" s="21" t="s">
        <v>22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27</v>
      </c>
      <c r="AL17" s="16"/>
      <c r="AM17" s="16"/>
      <c r="AN17" s="21" t="s">
        <v>1</v>
      </c>
      <c r="AO17" s="16"/>
      <c r="AP17" s="16"/>
      <c r="AQ17" s="16"/>
      <c r="AR17" s="14"/>
      <c r="BG17" s="25"/>
      <c r="BS17" s="11" t="s">
        <v>5</v>
      </c>
    </row>
    <row r="18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G18" s="25"/>
      <c r="BS18" s="11" t="s">
        <v>7</v>
      </c>
    </row>
    <row r="19" ht="12" customHeight="1">
      <c r="B19" s="15"/>
      <c r="C19" s="16"/>
      <c r="D19" s="26" t="s">
        <v>31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26</v>
      </c>
      <c r="AL19" s="16"/>
      <c r="AM19" s="16"/>
      <c r="AN19" s="21" t="s">
        <v>1</v>
      </c>
      <c r="AO19" s="16"/>
      <c r="AP19" s="16"/>
      <c r="AQ19" s="16"/>
      <c r="AR19" s="14"/>
      <c r="BG19" s="25"/>
      <c r="BS19" s="11" t="s">
        <v>7</v>
      </c>
    </row>
    <row r="20" ht="18.48" customHeight="1">
      <c r="B20" s="15"/>
      <c r="C20" s="16"/>
      <c r="D20" s="16"/>
      <c r="E20" s="21" t="s">
        <v>32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27</v>
      </c>
      <c r="AL20" s="16"/>
      <c r="AM20" s="16"/>
      <c r="AN20" s="21" t="s">
        <v>1</v>
      </c>
      <c r="AO20" s="16"/>
      <c r="AP20" s="16"/>
      <c r="AQ20" s="16"/>
      <c r="AR20" s="14"/>
      <c r="BG20" s="25"/>
      <c r="BS20" s="11" t="s">
        <v>5</v>
      </c>
    </row>
    <row r="2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G21" s="25"/>
    </row>
    <row r="22" ht="12" customHeight="1">
      <c r="B22" s="15"/>
      <c r="C22" s="16"/>
      <c r="D22" s="26" t="s">
        <v>33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G22" s="25"/>
    </row>
    <row r="23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G23" s="25"/>
    </row>
    <row r="24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G24" s="25"/>
    </row>
    <row r="25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G25" s="25"/>
    </row>
    <row r="26" ht="14.4" customHeight="1">
      <c r="B26" s="15"/>
      <c r="C26" s="16"/>
      <c r="D26" s="32" t="s">
        <v>34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33">
        <f>ROUND(AG59,2)</f>
        <v>740296.83999999997</v>
      </c>
      <c r="AL26" s="16"/>
      <c r="AM26" s="16"/>
      <c r="AN26" s="16"/>
      <c r="AO26" s="16"/>
      <c r="AP26" s="16"/>
      <c r="AQ26" s="16"/>
      <c r="AR26" s="14"/>
      <c r="BG26" s="25"/>
    </row>
    <row r="27">
      <c r="B27" s="15"/>
      <c r="C27" s="16"/>
      <c r="D27" s="16"/>
      <c r="E27" s="34" t="s">
        <v>35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35">
        <f>ROUND(AS59,2)</f>
        <v>43250.940000000002</v>
      </c>
      <c r="AL27" s="35"/>
      <c r="AM27" s="35"/>
      <c r="AN27" s="35"/>
      <c r="AO27" s="35"/>
      <c r="AP27" s="16"/>
      <c r="AQ27" s="16"/>
      <c r="AR27" s="14"/>
      <c r="BG27" s="25"/>
    </row>
    <row r="28" s="1" customFormat="1">
      <c r="B28" s="36"/>
      <c r="C28" s="37"/>
      <c r="D28" s="37"/>
      <c r="E28" s="34" t="s">
        <v>36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5">
        <f>ROUND(AT59,2)</f>
        <v>697045.90000000002</v>
      </c>
      <c r="AL28" s="35"/>
      <c r="AM28" s="35"/>
      <c r="AN28" s="35"/>
      <c r="AO28" s="35"/>
      <c r="AP28" s="37"/>
      <c r="AQ28" s="37"/>
      <c r="AR28" s="38"/>
      <c r="BG28" s="25"/>
    </row>
    <row r="29" s="1" customFormat="1" ht="14.4" customHeight="1">
      <c r="B29" s="36"/>
      <c r="C29" s="37"/>
      <c r="D29" s="32" t="s">
        <v>37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3">
        <f>ROUND(AG64, 2)</f>
        <v>0</v>
      </c>
      <c r="AL29" s="33"/>
      <c r="AM29" s="33"/>
      <c r="AN29" s="33"/>
      <c r="AO29" s="33"/>
      <c r="AP29" s="37"/>
      <c r="AQ29" s="37"/>
      <c r="AR29" s="38"/>
      <c r="BG29" s="25"/>
    </row>
    <row r="30" s="1" customFormat="1" ht="6.96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8"/>
      <c r="BG30" s="25"/>
    </row>
    <row r="31" s="1" customFormat="1" ht="25.92" customHeight="1">
      <c r="B31" s="36"/>
      <c r="C31" s="37"/>
      <c r="D31" s="39" t="s">
        <v>38</v>
      </c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1">
        <f>ROUND(AK26 + AK29, 2)</f>
        <v>740296.83999999997</v>
      </c>
      <c r="AL31" s="40"/>
      <c r="AM31" s="40"/>
      <c r="AN31" s="40"/>
      <c r="AO31" s="40"/>
      <c r="AP31" s="37"/>
      <c r="AQ31" s="37"/>
      <c r="AR31" s="38"/>
      <c r="BG31" s="25"/>
    </row>
    <row r="32" s="1" customFormat="1" ht="6.96" customHeight="1">
      <c r="B32" s="36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8"/>
      <c r="BG32" s="25"/>
    </row>
    <row r="33" s="1" customFormat="1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42" t="s">
        <v>39</v>
      </c>
      <c r="M33" s="42"/>
      <c r="N33" s="42"/>
      <c r="O33" s="42"/>
      <c r="P33" s="42"/>
      <c r="Q33" s="37"/>
      <c r="R33" s="37"/>
      <c r="S33" s="37"/>
      <c r="T33" s="37"/>
      <c r="U33" s="37"/>
      <c r="V33" s="37"/>
      <c r="W33" s="42" t="s">
        <v>40</v>
      </c>
      <c r="X33" s="42"/>
      <c r="Y33" s="42"/>
      <c r="Z33" s="42"/>
      <c r="AA33" s="42"/>
      <c r="AB33" s="42"/>
      <c r="AC33" s="42"/>
      <c r="AD33" s="42"/>
      <c r="AE33" s="42"/>
      <c r="AF33" s="37"/>
      <c r="AG33" s="37"/>
      <c r="AH33" s="37"/>
      <c r="AI33" s="37"/>
      <c r="AJ33" s="37"/>
      <c r="AK33" s="42" t="s">
        <v>41</v>
      </c>
      <c r="AL33" s="42"/>
      <c r="AM33" s="42"/>
      <c r="AN33" s="42"/>
      <c r="AO33" s="42"/>
      <c r="AP33" s="37"/>
      <c r="AQ33" s="37"/>
      <c r="AR33" s="38"/>
      <c r="BG33" s="25"/>
    </row>
    <row r="34" s="2" customFormat="1" ht="14.4" customHeight="1">
      <c r="B34" s="43"/>
      <c r="C34" s="44"/>
      <c r="D34" s="26" t="s">
        <v>42</v>
      </c>
      <c r="E34" s="44"/>
      <c r="F34" s="26" t="s">
        <v>43</v>
      </c>
      <c r="G34" s="44"/>
      <c r="H34" s="44"/>
      <c r="I34" s="44"/>
      <c r="J34" s="44"/>
      <c r="K34" s="44"/>
      <c r="L34" s="45">
        <v>0.20999999999999999</v>
      </c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6">
        <f>ROUND(BB59 + SUM(CD64:CD68), 2)</f>
        <v>740296.83999999997</v>
      </c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6">
        <f>ROUND(AX59 + SUM(BY64:BY68), 2)</f>
        <v>155462.34</v>
      </c>
      <c r="AL34" s="44"/>
      <c r="AM34" s="44"/>
      <c r="AN34" s="44"/>
      <c r="AO34" s="44"/>
      <c r="AP34" s="44"/>
      <c r="AQ34" s="44"/>
      <c r="AR34" s="47"/>
      <c r="BG34" s="25"/>
    </row>
    <row r="35" s="2" customFormat="1" ht="14.4" customHeight="1">
      <c r="B35" s="43"/>
      <c r="C35" s="44"/>
      <c r="D35" s="44"/>
      <c r="E35" s="44"/>
      <c r="F35" s="26" t="s">
        <v>44</v>
      </c>
      <c r="G35" s="44"/>
      <c r="H35" s="44"/>
      <c r="I35" s="44"/>
      <c r="J35" s="44"/>
      <c r="K35" s="44"/>
      <c r="L35" s="45">
        <v>0.14999999999999999</v>
      </c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6">
        <f>ROUND(BC59 + SUM(CE64:CE68), 2)</f>
        <v>0</v>
      </c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6">
        <f>ROUND(AY59 + SUM(BZ64:BZ68), 2)</f>
        <v>0</v>
      </c>
      <c r="AL35" s="44"/>
      <c r="AM35" s="44"/>
      <c r="AN35" s="44"/>
      <c r="AO35" s="44"/>
      <c r="AP35" s="44"/>
      <c r="AQ35" s="44"/>
      <c r="AR35" s="47"/>
    </row>
    <row r="36" hidden="1" s="2" customFormat="1" ht="14.4" customHeight="1">
      <c r="B36" s="43"/>
      <c r="C36" s="44"/>
      <c r="D36" s="44"/>
      <c r="E36" s="44"/>
      <c r="F36" s="26" t="s">
        <v>45</v>
      </c>
      <c r="G36" s="44"/>
      <c r="H36" s="44"/>
      <c r="I36" s="44"/>
      <c r="J36" s="44"/>
      <c r="K36" s="44"/>
      <c r="L36" s="45">
        <v>0.20999999999999999</v>
      </c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6">
        <f>ROUND(BD59 + SUM(CF64:CF68), 2)</f>
        <v>0</v>
      </c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6">
        <v>0</v>
      </c>
      <c r="AL36" s="44"/>
      <c r="AM36" s="44"/>
      <c r="AN36" s="44"/>
      <c r="AO36" s="44"/>
      <c r="AP36" s="44"/>
      <c r="AQ36" s="44"/>
      <c r="AR36" s="47"/>
    </row>
    <row r="37" hidden="1" s="2" customFormat="1" ht="14.4" customHeight="1">
      <c r="B37" s="43"/>
      <c r="C37" s="44"/>
      <c r="D37" s="44"/>
      <c r="E37" s="44"/>
      <c r="F37" s="26" t="s">
        <v>46</v>
      </c>
      <c r="G37" s="44"/>
      <c r="H37" s="44"/>
      <c r="I37" s="44"/>
      <c r="J37" s="44"/>
      <c r="K37" s="44"/>
      <c r="L37" s="45">
        <v>0.14999999999999999</v>
      </c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6">
        <f>ROUND(BE59 + SUM(CG64:CG68), 2)</f>
        <v>0</v>
      </c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6">
        <v>0</v>
      </c>
      <c r="AL37" s="44"/>
      <c r="AM37" s="44"/>
      <c r="AN37" s="44"/>
      <c r="AO37" s="44"/>
      <c r="AP37" s="44"/>
      <c r="AQ37" s="44"/>
      <c r="AR37" s="47"/>
    </row>
    <row r="38" hidden="1" s="2" customFormat="1" ht="14.4" customHeight="1">
      <c r="B38" s="43"/>
      <c r="C38" s="44"/>
      <c r="D38" s="44"/>
      <c r="E38" s="44"/>
      <c r="F38" s="26" t="s">
        <v>47</v>
      </c>
      <c r="G38" s="44"/>
      <c r="H38" s="44"/>
      <c r="I38" s="44"/>
      <c r="J38" s="44"/>
      <c r="K38" s="44"/>
      <c r="L38" s="45">
        <v>0</v>
      </c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6">
        <f>ROUND(BF59 + SUM(CH64:CH68), 2)</f>
        <v>0</v>
      </c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6">
        <v>0</v>
      </c>
      <c r="AL38" s="44"/>
      <c r="AM38" s="44"/>
      <c r="AN38" s="44"/>
      <c r="AO38" s="44"/>
      <c r="AP38" s="44"/>
      <c r="AQ38" s="44"/>
      <c r="AR38" s="47"/>
    </row>
    <row r="39" s="1" customFormat="1" ht="6.96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8"/>
    </row>
    <row r="40" s="1" customFormat="1" ht="25.92" customHeight="1">
      <c r="B40" s="36"/>
      <c r="C40" s="48"/>
      <c r="D40" s="49" t="s">
        <v>48</v>
      </c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1" t="s">
        <v>49</v>
      </c>
      <c r="U40" s="50"/>
      <c r="V40" s="50"/>
      <c r="W40" s="50"/>
      <c r="X40" s="52" t="s">
        <v>50</v>
      </c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3">
        <f>SUM(AK31:AK38)</f>
        <v>895759.17999999993</v>
      </c>
      <c r="AL40" s="50"/>
      <c r="AM40" s="50"/>
      <c r="AN40" s="50"/>
      <c r="AO40" s="54"/>
      <c r="AP40" s="48"/>
      <c r="AQ40" s="48"/>
      <c r="AR40" s="38"/>
    </row>
    <row r="41" s="1" customFormat="1" ht="6.96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8"/>
    </row>
    <row r="42" s="1" customFormat="1" ht="6.96" customHeight="1"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38"/>
    </row>
    <row r="46" s="1" customFormat="1" ht="6.96" customHeight="1">
      <c r="B46" s="57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38"/>
    </row>
    <row r="47" s="1" customFormat="1" ht="24.96" customHeight="1">
      <c r="B47" s="36"/>
      <c r="C47" s="17" t="s">
        <v>51</v>
      </c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8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8"/>
    </row>
    <row r="49" s="1" customFormat="1" ht="12" customHeight="1">
      <c r="B49" s="36"/>
      <c r="C49" s="26" t="s">
        <v>14</v>
      </c>
      <c r="D49" s="37"/>
      <c r="E49" s="37"/>
      <c r="F49" s="37"/>
      <c r="G49" s="37"/>
      <c r="H49" s="37"/>
      <c r="I49" s="37"/>
      <c r="J49" s="37"/>
      <c r="K49" s="37"/>
      <c r="L49" s="37" t="str">
        <f>K5</f>
        <v>2019/5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8"/>
    </row>
    <row r="50" s="3" customFormat="1" ht="36.96" customHeight="1">
      <c r="B50" s="59"/>
      <c r="C50" s="60" t="s">
        <v>17</v>
      </c>
      <c r="D50" s="61"/>
      <c r="E50" s="61"/>
      <c r="F50" s="61"/>
      <c r="G50" s="61"/>
      <c r="H50" s="61"/>
      <c r="I50" s="61"/>
      <c r="J50" s="61"/>
      <c r="K50" s="61"/>
      <c r="L50" s="62" t="str">
        <f>K6</f>
        <v>Oprava výměnných dílů zabezpečovacího zařízení včetně prohlídek VÚD - OŘ Brno</v>
      </c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3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8"/>
    </row>
    <row r="52" s="1" customFormat="1" ht="12" customHeight="1">
      <c r="B52" s="36"/>
      <c r="C52" s="26" t="s">
        <v>21</v>
      </c>
      <c r="D52" s="37"/>
      <c r="E52" s="37"/>
      <c r="F52" s="37"/>
      <c r="G52" s="37"/>
      <c r="H52" s="37"/>
      <c r="I52" s="37"/>
      <c r="J52" s="37"/>
      <c r="K52" s="37"/>
      <c r="L52" s="64" t="str">
        <f>IF(K8="","",K8)</f>
        <v xml:space="preserve"> </v>
      </c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26" t="s">
        <v>23</v>
      </c>
      <c r="AJ52" s="37"/>
      <c r="AK52" s="37"/>
      <c r="AL52" s="37"/>
      <c r="AM52" s="65" t="str">
        <f>IF(AN8= "","",AN8)</f>
        <v>5. 3. 2019</v>
      </c>
      <c r="AN52" s="65"/>
      <c r="AO52" s="37"/>
      <c r="AP52" s="37"/>
      <c r="AQ52" s="37"/>
      <c r="AR52" s="38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8"/>
    </row>
    <row r="54" s="1" customFormat="1" ht="13.65" customHeight="1">
      <c r="B54" s="36"/>
      <c r="C54" s="26" t="s">
        <v>25</v>
      </c>
      <c r="D54" s="37"/>
      <c r="E54" s="37"/>
      <c r="F54" s="37"/>
      <c r="G54" s="37"/>
      <c r="H54" s="37"/>
      <c r="I54" s="37"/>
      <c r="J54" s="37"/>
      <c r="K54" s="37"/>
      <c r="L54" s="37" t="str">
        <f>IF(E11= "","",E11)</f>
        <v xml:space="preserve"> </v>
      </c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26" t="s">
        <v>30</v>
      </c>
      <c r="AJ54" s="37"/>
      <c r="AK54" s="37"/>
      <c r="AL54" s="37"/>
      <c r="AM54" s="66" t="str">
        <f>IF(E17="","",E17)</f>
        <v xml:space="preserve"> </v>
      </c>
      <c r="AN54" s="37"/>
      <c r="AO54" s="37"/>
      <c r="AP54" s="37"/>
      <c r="AQ54" s="37"/>
      <c r="AR54" s="38"/>
      <c r="AS54" s="67" t="s">
        <v>52</v>
      </c>
      <c r="AT54" s="68"/>
      <c r="AU54" s="69"/>
      <c r="AV54" s="69"/>
      <c r="AW54" s="69"/>
      <c r="AX54" s="69"/>
      <c r="AY54" s="69"/>
      <c r="AZ54" s="69"/>
      <c r="BA54" s="69"/>
      <c r="BB54" s="69"/>
      <c r="BC54" s="69"/>
      <c r="BD54" s="69"/>
      <c r="BE54" s="69"/>
      <c r="BF54" s="70"/>
    </row>
    <row r="55" s="1" customFormat="1" ht="13.65" customHeight="1">
      <c r="B55" s="36"/>
      <c r="C55" s="26" t="s">
        <v>28</v>
      </c>
      <c r="D55" s="37"/>
      <c r="E55" s="37"/>
      <c r="F55" s="37"/>
      <c r="G55" s="37"/>
      <c r="H55" s="37"/>
      <c r="I55" s="37"/>
      <c r="J55" s="37"/>
      <c r="K55" s="37"/>
      <c r="L55" s="37" t="str">
        <f>IF(E14= "Vyplň údaj","",E14)</f>
        <v/>
      </c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26" t="s">
        <v>31</v>
      </c>
      <c r="AJ55" s="37"/>
      <c r="AK55" s="37"/>
      <c r="AL55" s="37"/>
      <c r="AM55" s="66" t="str">
        <f>IF(E20="","",E20)</f>
        <v>Bc. Komzák Roman</v>
      </c>
      <c r="AN55" s="37"/>
      <c r="AO55" s="37"/>
      <c r="AP55" s="37"/>
      <c r="AQ55" s="37"/>
      <c r="AR55" s="38"/>
      <c r="AS55" s="71"/>
      <c r="AT55" s="72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4"/>
    </row>
    <row r="56" s="1" customFormat="1" ht="10.8" customHeight="1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8"/>
      <c r="AS56" s="75"/>
      <c r="AT56" s="76"/>
      <c r="AU56" s="77"/>
      <c r="AV56" s="77"/>
      <c r="AW56" s="77"/>
      <c r="AX56" s="77"/>
      <c r="AY56" s="77"/>
      <c r="AZ56" s="77"/>
      <c r="BA56" s="77"/>
      <c r="BB56" s="77"/>
      <c r="BC56" s="77"/>
      <c r="BD56" s="77"/>
      <c r="BE56" s="77"/>
      <c r="BF56" s="78"/>
    </row>
    <row r="57" s="1" customFormat="1" ht="29.28" customHeight="1">
      <c r="B57" s="36"/>
      <c r="C57" s="79" t="s">
        <v>53</v>
      </c>
      <c r="D57" s="80"/>
      <c r="E57" s="80"/>
      <c r="F57" s="80"/>
      <c r="G57" s="80"/>
      <c r="H57" s="81"/>
      <c r="I57" s="82" t="s">
        <v>54</v>
      </c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3" t="s">
        <v>55</v>
      </c>
      <c r="AH57" s="80"/>
      <c r="AI57" s="80"/>
      <c r="AJ57" s="80"/>
      <c r="AK57" s="80"/>
      <c r="AL57" s="80"/>
      <c r="AM57" s="80"/>
      <c r="AN57" s="82" t="s">
        <v>56</v>
      </c>
      <c r="AO57" s="80"/>
      <c r="AP57" s="84"/>
      <c r="AQ57" s="85" t="s">
        <v>57</v>
      </c>
      <c r="AR57" s="38"/>
      <c r="AS57" s="86" t="s">
        <v>58</v>
      </c>
      <c r="AT57" s="87" t="s">
        <v>59</v>
      </c>
      <c r="AU57" s="87" t="s">
        <v>60</v>
      </c>
      <c r="AV57" s="87" t="s">
        <v>61</v>
      </c>
      <c r="AW57" s="87" t="s">
        <v>62</v>
      </c>
      <c r="AX57" s="87" t="s">
        <v>63</v>
      </c>
      <c r="AY57" s="87" t="s">
        <v>64</v>
      </c>
      <c r="AZ57" s="87" t="s">
        <v>65</v>
      </c>
      <c r="BA57" s="87" t="s">
        <v>66</v>
      </c>
      <c r="BB57" s="87" t="s">
        <v>67</v>
      </c>
      <c r="BC57" s="87" t="s">
        <v>68</v>
      </c>
      <c r="BD57" s="87" t="s">
        <v>69</v>
      </c>
      <c r="BE57" s="87" t="s">
        <v>70</v>
      </c>
      <c r="BF57" s="88" t="s">
        <v>71</v>
      </c>
    </row>
    <row r="58" s="1" customFormat="1" ht="10.8" customHeight="1"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8"/>
      <c r="AS58" s="89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1"/>
    </row>
    <row r="59" s="4" customFormat="1" ht="32.4" customHeight="1">
      <c r="B59" s="92"/>
      <c r="C59" s="93" t="s">
        <v>72</v>
      </c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5">
        <f>ROUND(SUM(AG60:AG62),2)</f>
        <v>740296.83999999997</v>
      </c>
      <c r="AH59" s="95"/>
      <c r="AI59" s="95"/>
      <c r="AJ59" s="95"/>
      <c r="AK59" s="95"/>
      <c r="AL59" s="95"/>
      <c r="AM59" s="95"/>
      <c r="AN59" s="96">
        <f>SUM(AG59,AV59)</f>
        <v>895759.17999999993</v>
      </c>
      <c r="AO59" s="96"/>
      <c r="AP59" s="96"/>
      <c r="AQ59" s="97" t="s">
        <v>1</v>
      </c>
      <c r="AR59" s="98"/>
      <c r="AS59" s="99">
        <f>ROUND(SUM(AS60:AS62),2)</f>
        <v>43250.940000000002</v>
      </c>
      <c r="AT59" s="100">
        <f>ROUND(SUM(AT60:AT62),2)</f>
        <v>697045.90000000002</v>
      </c>
      <c r="AU59" s="101">
        <f>ROUND(SUM(AU60:AU62),2)</f>
        <v>0</v>
      </c>
      <c r="AV59" s="101">
        <f>ROUND(SUM(AX59:AY59),2)</f>
        <v>155462.34</v>
      </c>
      <c r="AW59" s="102">
        <f>ROUND(SUM(AW60:AW62),5)</f>
        <v>0</v>
      </c>
      <c r="AX59" s="101">
        <f>ROUND(BB59*L34,2)</f>
        <v>155462.34</v>
      </c>
      <c r="AY59" s="101">
        <f>ROUND(BC59*L35,2)</f>
        <v>0</v>
      </c>
      <c r="AZ59" s="101">
        <f>ROUND(BD59*L34,2)</f>
        <v>0</v>
      </c>
      <c r="BA59" s="101">
        <f>ROUND(BE59*L35,2)</f>
        <v>0</v>
      </c>
      <c r="BB59" s="101">
        <f>ROUND(SUM(BB60:BB62),2)</f>
        <v>740296.83999999997</v>
      </c>
      <c r="BC59" s="101">
        <f>ROUND(SUM(BC60:BC62),2)</f>
        <v>0</v>
      </c>
      <c r="BD59" s="101">
        <f>ROUND(SUM(BD60:BD62),2)</f>
        <v>0</v>
      </c>
      <c r="BE59" s="101">
        <f>ROUND(SUM(BE60:BE62),2)</f>
        <v>0</v>
      </c>
      <c r="BF59" s="103">
        <f>ROUND(SUM(BF60:BF62),2)</f>
        <v>0</v>
      </c>
      <c r="BS59" s="104" t="s">
        <v>73</v>
      </c>
      <c r="BT59" s="104" t="s">
        <v>74</v>
      </c>
      <c r="BU59" s="105" t="s">
        <v>75</v>
      </c>
      <c r="BV59" s="104" t="s">
        <v>76</v>
      </c>
      <c r="BW59" s="104" t="s">
        <v>6</v>
      </c>
      <c r="BX59" s="104" t="s">
        <v>77</v>
      </c>
      <c r="CL59" s="104" t="s">
        <v>1</v>
      </c>
    </row>
    <row r="60" s="5" customFormat="1" ht="16.5" customHeight="1">
      <c r="A60" s="106" t="s">
        <v>78</v>
      </c>
      <c r="B60" s="107"/>
      <c r="C60" s="108"/>
      <c r="D60" s="109" t="s">
        <v>79</v>
      </c>
      <c r="E60" s="109"/>
      <c r="F60" s="109"/>
      <c r="G60" s="109"/>
      <c r="H60" s="109"/>
      <c r="I60" s="110"/>
      <c r="J60" s="109" t="s">
        <v>80</v>
      </c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11">
        <f>'PS 01 - Výměnné díly'!K34</f>
        <v>627287.08999999997</v>
      </c>
      <c r="AH60" s="110"/>
      <c r="AI60" s="110"/>
      <c r="AJ60" s="110"/>
      <c r="AK60" s="110"/>
      <c r="AL60" s="110"/>
      <c r="AM60" s="110"/>
      <c r="AN60" s="111">
        <f>SUM(AG60,AV60)</f>
        <v>759017.38</v>
      </c>
      <c r="AO60" s="110"/>
      <c r="AP60" s="110"/>
      <c r="AQ60" s="112" t="s">
        <v>81</v>
      </c>
      <c r="AR60" s="113"/>
      <c r="AS60" s="114">
        <f>'PS 01 - Výměnné díly'!K31</f>
        <v>178.19</v>
      </c>
      <c r="AT60" s="115">
        <f>'PS 01 - Výměnné díly'!K32</f>
        <v>627108.89999999967</v>
      </c>
      <c r="AU60" s="115">
        <v>0</v>
      </c>
      <c r="AV60" s="115">
        <f>ROUND(SUM(AX60:AY60),2)</f>
        <v>131730.29000000001</v>
      </c>
      <c r="AW60" s="116">
        <f>'PS 01 - Výměnné díly'!T94</f>
        <v>0</v>
      </c>
      <c r="AX60" s="115">
        <f>'PS 01 - Výměnné díly'!K37</f>
        <v>131730.29000000001</v>
      </c>
      <c r="AY60" s="115">
        <f>'PS 01 - Výměnné díly'!K38</f>
        <v>0</v>
      </c>
      <c r="AZ60" s="115">
        <f>'PS 01 - Výměnné díly'!K39</f>
        <v>0</v>
      </c>
      <c r="BA60" s="115">
        <f>'PS 01 - Výměnné díly'!K40</f>
        <v>0</v>
      </c>
      <c r="BB60" s="115">
        <f>'PS 01 - Výměnné díly'!F37</f>
        <v>627287.08999999997</v>
      </c>
      <c r="BC60" s="115">
        <f>'PS 01 - Výměnné díly'!F38</f>
        <v>0</v>
      </c>
      <c r="BD60" s="115">
        <f>'PS 01 - Výměnné díly'!F39</f>
        <v>0</v>
      </c>
      <c r="BE60" s="115">
        <f>'PS 01 - Výměnné díly'!F40</f>
        <v>0</v>
      </c>
      <c r="BF60" s="117">
        <f>'PS 01 - Výměnné díly'!F41</f>
        <v>0</v>
      </c>
      <c r="BT60" s="118" t="s">
        <v>82</v>
      </c>
      <c r="BV60" s="118" t="s">
        <v>76</v>
      </c>
      <c r="BW60" s="118" t="s">
        <v>83</v>
      </c>
      <c r="BX60" s="118" t="s">
        <v>6</v>
      </c>
      <c r="CL60" s="118" t="s">
        <v>1</v>
      </c>
      <c r="CM60" s="118" t="s">
        <v>84</v>
      </c>
    </row>
    <row r="61" s="5" customFormat="1" ht="16.5" customHeight="1">
      <c r="A61" s="106" t="s">
        <v>78</v>
      </c>
      <c r="B61" s="107"/>
      <c r="C61" s="108"/>
      <c r="D61" s="109" t="s">
        <v>85</v>
      </c>
      <c r="E61" s="109"/>
      <c r="F61" s="109"/>
      <c r="G61" s="109"/>
      <c r="H61" s="109"/>
      <c r="I61" s="110"/>
      <c r="J61" s="109" t="s">
        <v>86</v>
      </c>
      <c r="K61" s="109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11">
        <f>'PS 02 - Komplexní prohlíd...'!K34</f>
        <v>69937</v>
      </c>
      <c r="AH61" s="110"/>
      <c r="AI61" s="110"/>
      <c r="AJ61" s="110"/>
      <c r="AK61" s="110"/>
      <c r="AL61" s="110"/>
      <c r="AM61" s="110"/>
      <c r="AN61" s="111">
        <f>SUM(AG61,AV61)</f>
        <v>84623.770000000004</v>
      </c>
      <c r="AO61" s="110"/>
      <c r="AP61" s="110"/>
      <c r="AQ61" s="112" t="s">
        <v>81</v>
      </c>
      <c r="AR61" s="113"/>
      <c r="AS61" s="114">
        <f>'PS 02 - Komplexní prohlíd...'!K31</f>
        <v>0</v>
      </c>
      <c r="AT61" s="115">
        <f>'PS 02 - Komplexní prohlíd...'!K32</f>
        <v>69937</v>
      </c>
      <c r="AU61" s="115">
        <v>0</v>
      </c>
      <c r="AV61" s="115">
        <f>ROUND(SUM(AX61:AY61),2)</f>
        <v>14686.77</v>
      </c>
      <c r="AW61" s="116">
        <f>'PS 02 - Komplexní prohlíd...'!T94</f>
        <v>0</v>
      </c>
      <c r="AX61" s="115">
        <f>'PS 02 - Komplexní prohlíd...'!K37</f>
        <v>14686.77</v>
      </c>
      <c r="AY61" s="115">
        <f>'PS 02 - Komplexní prohlíd...'!K38</f>
        <v>0</v>
      </c>
      <c r="AZ61" s="115">
        <f>'PS 02 - Komplexní prohlíd...'!K39</f>
        <v>0</v>
      </c>
      <c r="BA61" s="115">
        <f>'PS 02 - Komplexní prohlíd...'!K40</f>
        <v>0</v>
      </c>
      <c r="BB61" s="115">
        <f>'PS 02 - Komplexní prohlíd...'!F37</f>
        <v>69937</v>
      </c>
      <c r="BC61" s="115">
        <f>'PS 02 - Komplexní prohlíd...'!F38</f>
        <v>0</v>
      </c>
      <c r="BD61" s="115">
        <f>'PS 02 - Komplexní prohlíd...'!F39</f>
        <v>0</v>
      </c>
      <c r="BE61" s="115">
        <f>'PS 02 - Komplexní prohlíd...'!F40</f>
        <v>0</v>
      </c>
      <c r="BF61" s="117">
        <f>'PS 02 - Komplexní prohlíd...'!F41</f>
        <v>0</v>
      </c>
      <c r="BT61" s="118" t="s">
        <v>82</v>
      </c>
      <c r="BV61" s="118" t="s">
        <v>76</v>
      </c>
      <c r="BW61" s="118" t="s">
        <v>87</v>
      </c>
      <c r="BX61" s="118" t="s">
        <v>6</v>
      </c>
      <c r="CL61" s="118" t="s">
        <v>1</v>
      </c>
      <c r="CM61" s="118" t="s">
        <v>84</v>
      </c>
    </row>
    <row r="62" s="5" customFormat="1" ht="16.5" customHeight="1">
      <c r="A62" s="106" t="s">
        <v>78</v>
      </c>
      <c r="B62" s="107"/>
      <c r="C62" s="108"/>
      <c r="D62" s="109" t="s">
        <v>88</v>
      </c>
      <c r="E62" s="109"/>
      <c r="F62" s="109"/>
      <c r="G62" s="109"/>
      <c r="H62" s="109"/>
      <c r="I62" s="110"/>
      <c r="J62" s="109" t="s">
        <v>89</v>
      </c>
      <c r="K62" s="109"/>
      <c r="L62" s="109"/>
      <c r="M62" s="109"/>
      <c r="N62" s="109"/>
      <c r="O62" s="109"/>
      <c r="P62" s="109"/>
      <c r="Q62" s="109"/>
      <c r="R62" s="109"/>
      <c r="S62" s="109"/>
      <c r="T62" s="109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11">
        <f>'PS 03 - Náhradní díly'!K34</f>
        <v>43072.75</v>
      </c>
      <c r="AH62" s="110"/>
      <c r="AI62" s="110"/>
      <c r="AJ62" s="110"/>
      <c r="AK62" s="110"/>
      <c r="AL62" s="110"/>
      <c r="AM62" s="110"/>
      <c r="AN62" s="111">
        <f>SUM(AG62,AV62)</f>
        <v>52118.029999999999</v>
      </c>
      <c r="AO62" s="110"/>
      <c r="AP62" s="110"/>
      <c r="AQ62" s="112" t="s">
        <v>81</v>
      </c>
      <c r="AR62" s="113"/>
      <c r="AS62" s="119">
        <f>'PS 03 - Náhradní díly'!K31</f>
        <v>43072.750000000007</v>
      </c>
      <c r="AT62" s="120">
        <f>'PS 03 - Náhradní díly'!K32</f>
        <v>0</v>
      </c>
      <c r="AU62" s="120">
        <v>0</v>
      </c>
      <c r="AV62" s="120">
        <f>ROUND(SUM(AX62:AY62),2)</f>
        <v>9045.2800000000007</v>
      </c>
      <c r="AW62" s="121">
        <f>'PS 03 - Náhradní díly'!T93</f>
        <v>0</v>
      </c>
      <c r="AX62" s="120">
        <f>'PS 03 - Náhradní díly'!K37</f>
        <v>9045.2800000000007</v>
      </c>
      <c r="AY62" s="120">
        <f>'PS 03 - Náhradní díly'!K38</f>
        <v>0</v>
      </c>
      <c r="AZ62" s="120">
        <f>'PS 03 - Náhradní díly'!K39</f>
        <v>0</v>
      </c>
      <c r="BA62" s="120">
        <f>'PS 03 - Náhradní díly'!K40</f>
        <v>0</v>
      </c>
      <c r="BB62" s="120">
        <f>'PS 03 - Náhradní díly'!F37</f>
        <v>43072.75</v>
      </c>
      <c r="BC62" s="120">
        <f>'PS 03 - Náhradní díly'!F38</f>
        <v>0</v>
      </c>
      <c r="BD62" s="120">
        <f>'PS 03 - Náhradní díly'!F39</f>
        <v>0</v>
      </c>
      <c r="BE62" s="120">
        <f>'PS 03 - Náhradní díly'!F40</f>
        <v>0</v>
      </c>
      <c r="BF62" s="122">
        <f>'PS 03 - Náhradní díly'!F41</f>
        <v>0</v>
      </c>
      <c r="BT62" s="118" t="s">
        <v>82</v>
      </c>
      <c r="BV62" s="118" t="s">
        <v>76</v>
      </c>
      <c r="BW62" s="118" t="s">
        <v>90</v>
      </c>
      <c r="BX62" s="118" t="s">
        <v>6</v>
      </c>
      <c r="CL62" s="118" t="s">
        <v>1</v>
      </c>
      <c r="CM62" s="118" t="s">
        <v>84</v>
      </c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1" customFormat="1" ht="30" customHeight="1">
      <c r="B64" s="36"/>
      <c r="C64" s="93" t="s">
        <v>91</v>
      </c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96">
        <f>ROUND(SUM(AG65:AG68), 2)</f>
        <v>0</v>
      </c>
      <c r="AH64" s="96"/>
      <c r="AI64" s="96"/>
      <c r="AJ64" s="96"/>
      <c r="AK64" s="96"/>
      <c r="AL64" s="96"/>
      <c r="AM64" s="96"/>
      <c r="AN64" s="96">
        <f>ROUND(SUM(AN65:AN68), 2)</f>
        <v>0</v>
      </c>
      <c r="AO64" s="96"/>
      <c r="AP64" s="96"/>
      <c r="AQ64" s="123"/>
      <c r="AR64" s="38"/>
      <c r="AS64" s="86" t="s">
        <v>92</v>
      </c>
      <c r="AT64" s="87" t="s">
        <v>93</v>
      </c>
      <c r="AU64" s="87" t="s">
        <v>42</v>
      </c>
      <c r="AV64" s="88" t="s">
        <v>61</v>
      </c>
    </row>
    <row r="65" s="1" customFormat="1" ht="19.92" customHeight="1">
      <c r="B65" s="36"/>
      <c r="C65" s="37"/>
      <c r="D65" s="124" t="s">
        <v>94</v>
      </c>
      <c r="E65" s="124"/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  <c r="AC65" s="37"/>
      <c r="AD65" s="37"/>
      <c r="AE65" s="37"/>
      <c r="AF65" s="37"/>
      <c r="AG65" s="125">
        <f>ROUND(AG59 * AS65, 2)</f>
        <v>0</v>
      </c>
      <c r="AH65" s="126"/>
      <c r="AI65" s="126"/>
      <c r="AJ65" s="126"/>
      <c r="AK65" s="126"/>
      <c r="AL65" s="126"/>
      <c r="AM65" s="126"/>
      <c r="AN65" s="126">
        <f>ROUND(AG65 + AV65, 2)</f>
        <v>0</v>
      </c>
      <c r="AO65" s="126"/>
      <c r="AP65" s="126"/>
      <c r="AQ65" s="37"/>
      <c r="AR65" s="38"/>
      <c r="AS65" s="127">
        <v>0</v>
      </c>
      <c r="AT65" s="128" t="s">
        <v>95</v>
      </c>
      <c r="AU65" s="128" t="s">
        <v>43</v>
      </c>
      <c r="AV65" s="129">
        <f>ROUND(IF(AU65="základní",AG65*L34,IF(AU65="snížená",AG65*L35,0)), 2)</f>
        <v>0</v>
      </c>
      <c r="BV65" s="11" t="s">
        <v>96</v>
      </c>
      <c r="BY65" s="130">
        <f>IF(AU65="základní",AV65,0)</f>
        <v>0</v>
      </c>
      <c r="BZ65" s="130">
        <f>IF(AU65="snížená",AV65,0)</f>
        <v>0</v>
      </c>
      <c r="CA65" s="130">
        <v>0</v>
      </c>
      <c r="CB65" s="130">
        <v>0</v>
      </c>
      <c r="CC65" s="130">
        <v>0</v>
      </c>
      <c r="CD65" s="130">
        <f>IF(AU65="základní",AG65,0)</f>
        <v>0</v>
      </c>
      <c r="CE65" s="130">
        <f>IF(AU65="snížená",AG65,0)</f>
        <v>0</v>
      </c>
      <c r="CF65" s="130">
        <f>IF(AU65="zákl. přenesená",AG65,0)</f>
        <v>0</v>
      </c>
      <c r="CG65" s="130">
        <f>IF(AU65="sníž. přenesená",AG65,0)</f>
        <v>0</v>
      </c>
      <c r="CH65" s="130">
        <f>IF(AU65="nulová",AG65,0)</f>
        <v>0</v>
      </c>
      <c r="CI65" s="11">
        <f>IF(AU65="základní",1,IF(AU65="snížená",2,IF(AU65="zákl. přenesená",4,IF(AU65="sníž. přenesená",5,3))))</f>
        <v>1</v>
      </c>
      <c r="CJ65" s="11">
        <f>IF(AT65="stavební čast",1,IF(AT65="investiční čast",2,3))</f>
        <v>1</v>
      </c>
      <c r="CK65" s="11" t="str">
        <f>IF(D65="Vyplň vlastní","","x")</f>
        <v>x</v>
      </c>
    </row>
    <row r="66" s="1" customFormat="1" ht="19.92" customHeight="1">
      <c r="B66" s="36"/>
      <c r="C66" s="37"/>
      <c r="D66" s="131" t="s">
        <v>97</v>
      </c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37"/>
      <c r="AD66" s="37"/>
      <c r="AE66" s="37"/>
      <c r="AF66" s="37"/>
      <c r="AG66" s="125">
        <f>ROUND(AG59 * AS66, 2)</f>
        <v>0</v>
      </c>
      <c r="AH66" s="126"/>
      <c r="AI66" s="126"/>
      <c r="AJ66" s="126"/>
      <c r="AK66" s="126"/>
      <c r="AL66" s="126"/>
      <c r="AM66" s="126"/>
      <c r="AN66" s="126">
        <f>ROUND(AG66 + AV66, 2)</f>
        <v>0</v>
      </c>
      <c r="AO66" s="126"/>
      <c r="AP66" s="126"/>
      <c r="AQ66" s="37"/>
      <c r="AR66" s="38"/>
      <c r="AS66" s="127">
        <v>0</v>
      </c>
      <c r="AT66" s="128" t="s">
        <v>95</v>
      </c>
      <c r="AU66" s="128" t="s">
        <v>43</v>
      </c>
      <c r="AV66" s="129">
        <f>ROUND(IF(AU66="základní",AG66*L34,IF(AU66="snížená",AG66*L35,0)), 2)</f>
        <v>0</v>
      </c>
      <c r="BV66" s="11" t="s">
        <v>98</v>
      </c>
      <c r="BY66" s="130">
        <f>IF(AU66="základní",AV66,0)</f>
        <v>0</v>
      </c>
      <c r="BZ66" s="130">
        <f>IF(AU66="snížená",AV66,0)</f>
        <v>0</v>
      </c>
      <c r="CA66" s="130">
        <v>0</v>
      </c>
      <c r="CB66" s="130">
        <v>0</v>
      </c>
      <c r="CC66" s="130">
        <v>0</v>
      </c>
      <c r="CD66" s="130">
        <f>IF(AU66="základní",AG66,0)</f>
        <v>0</v>
      </c>
      <c r="CE66" s="130">
        <f>IF(AU66="snížená",AG66,0)</f>
        <v>0</v>
      </c>
      <c r="CF66" s="130">
        <f>IF(AU66="zákl. přenesená",AG66,0)</f>
        <v>0</v>
      </c>
      <c r="CG66" s="130">
        <f>IF(AU66="sníž. přenesená",AG66,0)</f>
        <v>0</v>
      </c>
      <c r="CH66" s="130">
        <f>IF(AU66="nulová",AG66,0)</f>
        <v>0</v>
      </c>
      <c r="CI66" s="11">
        <f>IF(AU66="základní",1,IF(AU66="snížená",2,IF(AU66="zákl. přenesená",4,IF(AU66="sníž. přenesená",5,3))))</f>
        <v>1</v>
      </c>
      <c r="CJ66" s="11">
        <f>IF(AT66="stavební čast",1,IF(AT66="investiční čast",2,3))</f>
        <v>1</v>
      </c>
      <c r="CK66" s="11" t="str">
        <f>IF(D66="Vyplň vlastní","","x")</f>
        <v/>
      </c>
    </row>
    <row r="67" s="1" customFormat="1" ht="19.92" customHeight="1">
      <c r="B67" s="36"/>
      <c r="C67" s="37"/>
      <c r="D67" s="131" t="s">
        <v>97</v>
      </c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37"/>
      <c r="AD67" s="37"/>
      <c r="AE67" s="37"/>
      <c r="AF67" s="37"/>
      <c r="AG67" s="125">
        <f>ROUND(AG59 * AS67, 2)</f>
        <v>0</v>
      </c>
      <c r="AH67" s="126"/>
      <c r="AI67" s="126"/>
      <c r="AJ67" s="126"/>
      <c r="AK67" s="126"/>
      <c r="AL67" s="126"/>
      <c r="AM67" s="126"/>
      <c r="AN67" s="126">
        <f>ROUND(AG67 + AV67, 2)</f>
        <v>0</v>
      </c>
      <c r="AO67" s="126"/>
      <c r="AP67" s="126"/>
      <c r="AQ67" s="37"/>
      <c r="AR67" s="38"/>
      <c r="AS67" s="127">
        <v>0</v>
      </c>
      <c r="AT67" s="128" t="s">
        <v>95</v>
      </c>
      <c r="AU67" s="128" t="s">
        <v>43</v>
      </c>
      <c r="AV67" s="129">
        <f>ROUND(IF(AU67="základní",AG67*L34,IF(AU67="snížená",AG67*L35,0)), 2)</f>
        <v>0</v>
      </c>
      <c r="BV67" s="11" t="s">
        <v>98</v>
      </c>
      <c r="BY67" s="130">
        <f>IF(AU67="základní",AV67,0)</f>
        <v>0</v>
      </c>
      <c r="BZ67" s="130">
        <f>IF(AU67="snížená",AV67,0)</f>
        <v>0</v>
      </c>
      <c r="CA67" s="130">
        <v>0</v>
      </c>
      <c r="CB67" s="130">
        <v>0</v>
      </c>
      <c r="CC67" s="130">
        <v>0</v>
      </c>
      <c r="CD67" s="130">
        <f>IF(AU67="základní",AG67,0)</f>
        <v>0</v>
      </c>
      <c r="CE67" s="130">
        <f>IF(AU67="snížená",AG67,0)</f>
        <v>0</v>
      </c>
      <c r="CF67" s="130">
        <f>IF(AU67="zákl. přenesená",AG67,0)</f>
        <v>0</v>
      </c>
      <c r="CG67" s="130">
        <f>IF(AU67="sníž. přenesená",AG67,0)</f>
        <v>0</v>
      </c>
      <c r="CH67" s="130">
        <f>IF(AU67="nulová",AG67,0)</f>
        <v>0</v>
      </c>
      <c r="CI67" s="11">
        <f>IF(AU67="základní",1,IF(AU67="snížená",2,IF(AU67="zákl. přenesená",4,IF(AU67="sníž. přenesená",5,3))))</f>
        <v>1</v>
      </c>
      <c r="CJ67" s="11">
        <f>IF(AT67="stavební čast",1,IF(AT67="investiční čast",2,3))</f>
        <v>1</v>
      </c>
      <c r="CK67" s="11" t="str">
        <f>IF(D67="Vyplň vlastní","","x")</f>
        <v/>
      </c>
    </row>
    <row r="68" s="1" customFormat="1" ht="19.92" customHeight="1">
      <c r="B68" s="36"/>
      <c r="C68" s="37"/>
      <c r="D68" s="131" t="s">
        <v>97</v>
      </c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37"/>
      <c r="AD68" s="37"/>
      <c r="AE68" s="37"/>
      <c r="AF68" s="37"/>
      <c r="AG68" s="125">
        <f>ROUND(AG59 * AS68, 2)</f>
        <v>0</v>
      </c>
      <c r="AH68" s="126"/>
      <c r="AI68" s="126"/>
      <c r="AJ68" s="126"/>
      <c r="AK68" s="126"/>
      <c r="AL68" s="126"/>
      <c r="AM68" s="126"/>
      <c r="AN68" s="126">
        <f>ROUND(AG68 + AV68, 2)</f>
        <v>0</v>
      </c>
      <c r="AO68" s="126"/>
      <c r="AP68" s="126"/>
      <c r="AQ68" s="37"/>
      <c r="AR68" s="38"/>
      <c r="AS68" s="132">
        <v>0</v>
      </c>
      <c r="AT68" s="133" t="s">
        <v>95</v>
      </c>
      <c r="AU68" s="133" t="s">
        <v>43</v>
      </c>
      <c r="AV68" s="134">
        <f>ROUND(IF(AU68="základní",AG68*L34,IF(AU68="snížená",AG68*L35,0)), 2)</f>
        <v>0</v>
      </c>
      <c r="BV68" s="11" t="s">
        <v>98</v>
      </c>
      <c r="BY68" s="130">
        <f>IF(AU68="základní",AV68,0)</f>
        <v>0</v>
      </c>
      <c r="BZ68" s="130">
        <f>IF(AU68="snížená",AV68,0)</f>
        <v>0</v>
      </c>
      <c r="CA68" s="130">
        <v>0</v>
      </c>
      <c r="CB68" s="130">
        <v>0</v>
      </c>
      <c r="CC68" s="130">
        <v>0</v>
      </c>
      <c r="CD68" s="130">
        <f>IF(AU68="základní",AG68,0)</f>
        <v>0</v>
      </c>
      <c r="CE68" s="130">
        <f>IF(AU68="snížená",AG68,0)</f>
        <v>0</v>
      </c>
      <c r="CF68" s="130">
        <f>IF(AU68="zákl. přenesená",AG68,0)</f>
        <v>0</v>
      </c>
      <c r="CG68" s="130">
        <f>IF(AU68="sníž. přenesená",AG68,0)</f>
        <v>0</v>
      </c>
      <c r="CH68" s="130">
        <f>IF(AU68="nulová",AG68,0)</f>
        <v>0</v>
      </c>
      <c r="CI68" s="11">
        <f>IF(AU68="základní",1,IF(AU68="snížená",2,IF(AU68="zákl. přenesená",4,IF(AU68="sníž. přenesená",5,3))))</f>
        <v>1</v>
      </c>
      <c r="CJ68" s="11">
        <f>IF(AT68="stavební čast",1,IF(AT68="investiční čast",2,3))</f>
        <v>1</v>
      </c>
      <c r="CK68" s="11" t="str">
        <f>IF(D68="Vyplň vlastní","","x")</f>
        <v/>
      </c>
    </row>
    <row r="69" s="1" customFormat="1" ht="10.8" customHeight="1"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8"/>
    </row>
    <row r="70" s="1" customFormat="1" ht="30" customHeight="1">
      <c r="B70" s="36"/>
      <c r="C70" s="135" t="s">
        <v>99</v>
      </c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7">
        <f>ROUND(AG59 + AG64, 2)</f>
        <v>740296.83999999997</v>
      </c>
      <c r="AH70" s="137"/>
      <c r="AI70" s="137"/>
      <c r="AJ70" s="137"/>
      <c r="AK70" s="137"/>
      <c r="AL70" s="137"/>
      <c r="AM70" s="137"/>
      <c r="AN70" s="137">
        <f>ROUND(AN59 + AN64, 2)</f>
        <v>895759.18000000005</v>
      </c>
      <c r="AO70" s="137"/>
      <c r="AP70" s="137"/>
      <c r="AQ70" s="136"/>
      <c r="AR70" s="38"/>
    </row>
    <row r="71" s="1" customFormat="1" ht="6.96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38"/>
    </row>
  </sheetData>
  <sheetProtection sheet="1" formatColumns="0" formatRows="0" objects="1" scenarios="1" password="CC35"/>
  <mergeCells count="70">
    <mergeCell ref="AG70:AM70"/>
    <mergeCell ref="D68:AB68"/>
    <mergeCell ref="D65:AB65"/>
    <mergeCell ref="D66:AB66"/>
    <mergeCell ref="D67:AB67"/>
    <mergeCell ref="AN65:AP65"/>
    <mergeCell ref="AN64:AP64"/>
    <mergeCell ref="AN66:AP66"/>
    <mergeCell ref="AN67:AP67"/>
    <mergeCell ref="AN68:AP68"/>
    <mergeCell ref="AN70:AP70"/>
    <mergeCell ref="AG64:AM64"/>
    <mergeCell ref="AG65:AM65"/>
    <mergeCell ref="AG66:AM66"/>
    <mergeCell ref="AG67:AM67"/>
    <mergeCell ref="AG68:AM68"/>
    <mergeCell ref="AS54:AT56"/>
    <mergeCell ref="AN57:AP57"/>
    <mergeCell ref="AM54:AP54"/>
    <mergeCell ref="AM55:AP55"/>
    <mergeCell ref="AN60:AP60"/>
    <mergeCell ref="AN61:AP61"/>
    <mergeCell ref="AN62:AP62"/>
    <mergeCell ref="AN59:AP59"/>
    <mergeCell ref="AM52:AN52"/>
    <mergeCell ref="AR2:BG2"/>
    <mergeCell ref="BG5:BG34"/>
    <mergeCell ref="J62:AF62"/>
    <mergeCell ref="C57:G57"/>
    <mergeCell ref="I57:AF57"/>
    <mergeCell ref="J60:AF60"/>
    <mergeCell ref="J61:AF61"/>
    <mergeCell ref="D60:H60"/>
    <mergeCell ref="D61:H61"/>
    <mergeCell ref="D62:H62"/>
    <mergeCell ref="L50:AO50"/>
    <mergeCell ref="AG59:AM59"/>
    <mergeCell ref="AG60:AM60"/>
    <mergeCell ref="AG62:AM62"/>
    <mergeCell ref="AG61:AM61"/>
    <mergeCell ref="AG57:AM57"/>
    <mergeCell ref="X40:AB40"/>
    <mergeCell ref="AK40:AO40"/>
    <mergeCell ref="AK38:AO38"/>
    <mergeCell ref="W33:AE33"/>
    <mergeCell ref="AK36:AO36"/>
    <mergeCell ref="AK37:AO37"/>
    <mergeCell ref="W38:AE38"/>
    <mergeCell ref="W37:AE37"/>
    <mergeCell ref="W36:AE36"/>
    <mergeCell ref="W35:AE35"/>
    <mergeCell ref="W34:AE34"/>
    <mergeCell ref="AK33:AO33"/>
    <mergeCell ref="AK34:AO34"/>
    <mergeCell ref="E23:AN23"/>
    <mergeCell ref="AK35:AO35"/>
    <mergeCell ref="AK26:AO26"/>
    <mergeCell ref="AK28:AO28"/>
    <mergeCell ref="AK29:AO29"/>
    <mergeCell ref="AK31:AO31"/>
    <mergeCell ref="AK27:AO27"/>
    <mergeCell ref="K5:AO5"/>
    <mergeCell ref="K6:AO6"/>
    <mergeCell ref="E14:AJ14"/>
    <mergeCell ref="L38:P38"/>
    <mergeCell ref="L35:P35"/>
    <mergeCell ref="L36:P36"/>
    <mergeCell ref="L37:P37"/>
    <mergeCell ref="L33:P33"/>
    <mergeCell ref="L34:P34"/>
  </mergeCells>
  <dataValidations count="2">
    <dataValidation type="list" allowBlank="1" showInputMessage="1" showErrorMessage="1" error="Povoleny jsou hodnoty základní, snížená, zákl. přenesená, sníž. přenesená, nulová." sqref="AU64:AU68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64:AT68">
      <formula1>"stavební čast, technologická čast, investiční čast"</formula1>
    </dataValidation>
  </dataValidations>
  <hyperlinks>
    <hyperlink ref="A60" location="'PS 01 - Výměnné díly'!C2" display="/"/>
    <hyperlink ref="A61" location="'PS 02 - Komplexní prohlíd...'!C2" display="/"/>
    <hyperlink ref="A62" location="'PS 03 - Náhradní díl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style="138" customWidth="1"/>
    <col min="10" max="10" width="23.5" style="138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AT2" s="11" t="s">
        <v>83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1"/>
      <c r="K3" s="140"/>
      <c r="L3" s="140"/>
      <c r="M3" s="14"/>
      <c r="AT3" s="11" t="s">
        <v>84</v>
      </c>
    </row>
    <row r="4" ht="24.96" customHeight="1">
      <c r="B4" s="14"/>
      <c r="D4" s="142" t="s">
        <v>100</v>
      </c>
      <c r="M4" s="14"/>
      <c r="N4" s="18" t="s">
        <v>11</v>
      </c>
      <c r="AT4" s="11" t="s">
        <v>4</v>
      </c>
    </row>
    <row r="5" ht="6.96" customHeight="1">
      <c r="B5" s="14"/>
      <c r="M5" s="14"/>
    </row>
    <row r="6" ht="12" customHeight="1">
      <c r="B6" s="14"/>
      <c r="D6" s="143" t="s">
        <v>17</v>
      </c>
      <c r="M6" s="14"/>
    </row>
    <row r="7" ht="16.5" customHeight="1">
      <c r="B7" s="14"/>
      <c r="E7" s="144" t="str">
        <f>'Rekapitulace stavby'!K6</f>
        <v>Oprava výměnných dílů zabezpečovacího zařízení včetně prohlídek VÚD - OŘ Brno</v>
      </c>
      <c r="F7" s="143"/>
      <c r="G7" s="143"/>
      <c r="H7" s="143"/>
      <c r="M7" s="14"/>
    </row>
    <row r="8" s="1" customFormat="1" ht="12" customHeight="1">
      <c r="B8" s="38"/>
      <c r="D8" s="143" t="s">
        <v>101</v>
      </c>
      <c r="I8" s="145"/>
      <c r="J8" s="145"/>
      <c r="M8" s="38"/>
    </row>
    <row r="9" s="1" customFormat="1" ht="36.96" customHeight="1">
      <c r="B9" s="38"/>
      <c r="E9" s="146" t="s">
        <v>102</v>
      </c>
      <c r="F9" s="1"/>
      <c r="G9" s="1"/>
      <c r="H9" s="1"/>
      <c r="I9" s="145"/>
      <c r="J9" s="145"/>
      <c r="M9" s="38"/>
    </row>
    <row r="10" s="1" customFormat="1">
      <c r="B10" s="38"/>
      <c r="I10" s="145"/>
      <c r="J10" s="145"/>
      <c r="M10" s="38"/>
    </row>
    <row r="11" s="1" customFormat="1" ht="12" customHeight="1">
      <c r="B11" s="38"/>
      <c r="D11" s="143" t="s">
        <v>19</v>
      </c>
      <c r="F11" s="11" t="s">
        <v>1</v>
      </c>
      <c r="I11" s="147" t="s">
        <v>20</v>
      </c>
      <c r="J11" s="148" t="s">
        <v>1</v>
      </c>
      <c r="M11" s="38"/>
    </row>
    <row r="12" s="1" customFormat="1" ht="12" customHeight="1">
      <c r="B12" s="38"/>
      <c r="D12" s="143" t="s">
        <v>21</v>
      </c>
      <c r="F12" s="11" t="s">
        <v>22</v>
      </c>
      <c r="I12" s="147" t="s">
        <v>23</v>
      </c>
      <c r="J12" s="149" t="str">
        <f>'Rekapitulace stavby'!AN8</f>
        <v>5. 3. 2019</v>
      </c>
      <c r="M12" s="38"/>
    </row>
    <row r="13" s="1" customFormat="1" ht="10.8" customHeight="1">
      <c r="B13" s="38"/>
      <c r="I13" s="145"/>
      <c r="J13" s="145"/>
      <c r="M13" s="38"/>
    </row>
    <row r="14" s="1" customFormat="1" ht="12" customHeight="1">
      <c r="B14" s="38"/>
      <c r="D14" s="143" t="s">
        <v>25</v>
      </c>
      <c r="I14" s="147" t="s">
        <v>26</v>
      </c>
      <c r="J14" s="148" t="str">
        <f>IF('Rekapitulace stavby'!AN10="","",'Rekapitulace stavby'!AN10)</f>
        <v/>
      </c>
      <c r="M14" s="38"/>
    </row>
    <row r="15" s="1" customFormat="1" ht="18" customHeight="1">
      <c r="B15" s="38"/>
      <c r="E15" s="11" t="str">
        <f>IF('Rekapitulace stavby'!E11="","",'Rekapitulace stavby'!E11)</f>
        <v xml:space="preserve"> </v>
      </c>
      <c r="I15" s="147" t="s">
        <v>27</v>
      </c>
      <c r="J15" s="148" t="str">
        <f>IF('Rekapitulace stavby'!AN11="","",'Rekapitulace stavby'!AN11)</f>
        <v/>
      </c>
      <c r="M15" s="38"/>
    </row>
    <row r="16" s="1" customFormat="1" ht="6.96" customHeight="1">
      <c r="B16" s="38"/>
      <c r="I16" s="145"/>
      <c r="J16" s="145"/>
      <c r="M16" s="38"/>
    </row>
    <row r="17" s="1" customFormat="1" ht="12" customHeight="1">
      <c r="B17" s="38"/>
      <c r="D17" s="143" t="s">
        <v>28</v>
      </c>
      <c r="I17" s="147" t="s">
        <v>26</v>
      </c>
      <c r="J17" s="27" t="str">
        <f>'Rekapitulace stavby'!AN13</f>
        <v>Vyplň údaj</v>
      </c>
      <c r="M17" s="38"/>
    </row>
    <row r="18" s="1" customFormat="1" ht="18" customHeight="1">
      <c r="B18" s="38"/>
      <c r="E18" s="27" t="str">
        <f>'Rekapitulace stavby'!E14</f>
        <v>Vyplň údaj</v>
      </c>
      <c r="F18" s="11"/>
      <c r="G18" s="11"/>
      <c r="H18" s="11"/>
      <c r="I18" s="147" t="s">
        <v>27</v>
      </c>
      <c r="J18" s="27" t="str">
        <f>'Rekapitulace stavby'!AN14</f>
        <v>Vyplň údaj</v>
      </c>
      <c r="M18" s="38"/>
    </row>
    <row r="19" s="1" customFormat="1" ht="6.96" customHeight="1">
      <c r="B19" s="38"/>
      <c r="I19" s="145"/>
      <c r="J19" s="145"/>
      <c r="M19" s="38"/>
    </row>
    <row r="20" s="1" customFormat="1" ht="12" customHeight="1">
      <c r="B20" s="38"/>
      <c r="D20" s="143" t="s">
        <v>30</v>
      </c>
      <c r="I20" s="147" t="s">
        <v>26</v>
      </c>
      <c r="J20" s="148" t="str">
        <f>IF('Rekapitulace stavby'!AN16="","",'Rekapitulace stavby'!AN16)</f>
        <v/>
      </c>
      <c r="M20" s="38"/>
    </row>
    <row r="21" s="1" customFormat="1" ht="18" customHeight="1">
      <c r="B21" s="38"/>
      <c r="E21" s="11" t="str">
        <f>IF('Rekapitulace stavby'!E17="","",'Rekapitulace stavby'!E17)</f>
        <v xml:space="preserve"> </v>
      </c>
      <c r="I21" s="147" t="s">
        <v>27</v>
      </c>
      <c r="J21" s="148" t="str">
        <f>IF('Rekapitulace stavby'!AN17="","",'Rekapitulace stavby'!AN17)</f>
        <v/>
      </c>
      <c r="M21" s="38"/>
    </row>
    <row r="22" s="1" customFormat="1" ht="6.96" customHeight="1">
      <c r="B22" s="38"/>
      <c r="I22" s="145"/>
      <c r="J22" s="145"/>
      <c r="M22" s="38"/>
    </row>
    <row r="23" s="1" customFormat="1" ht="12" customHeight="1">
      <c r="B23" s="38"/>
      <c r="D23" s="143" t="s">
        <v>31</v>
      </c>
      <c r="I23" s="147" t="s">
        <v>26</v>
      </c>
      <c r="J23" s="148" t="str">
        <f>IF('Rekapitulace stavby'!AN19="","",'Rekapitulace stavby'!AN19)</f>
        <v/>
      </c>
      <c r="M23" s="38"/>
    </row>
    <row r="24" s="1" customFormat="1" ht="18" customHeight="1">
      <c r="B24" s="38"/>
      <c r="E24" s="11" t="str">
        <f>IF('Rekapitulace stavby'!E20="","",'Rekapitulace stavby'!E20)</f>
        <v>Bc. Komzák Roman</v>
      </c>
      <c r="I24" s="147" t="s">
        <v>27</v>
      </c>
      <c r="J24" s="148" t="str">
        <f>IF('Rekapitulace stavby'!AN20="","",'Rekapitulace stavby'!AN20)</f>
        <v/>
      </c>
      <c r="M24" s="38"/>
    </row>
    <row r="25" s="1" customFormat="1" ht="6.96" customHeight="1">
      <c r="B25" s="38"/>
      <c r="I25" s="145"/>
      <c r="J25" s="145"/>
      <c r="M25" s="38"/>
    </row>
    <row r="26" s="1" customFormat="1" ht="12" customHeight="1">
      <c r="B26" s="38"/>
      <c r="D26" s="143" t="s">
        <v>33</v>
      </c>
      <c r="I26" s="145"/>
      <c r="J26" s="145"/>
      <c r="M26" s="38"/>
    </row>
    <row r="27" s="6" customFormat="1" ht="16.5" customHeight="1">
      <c r="B27" s="150"/>
      <c r="E27" s="151" t="s">
        <v>1</v>
      </c>
      <c r="F27" s="151"/>
      <c r="G27" s="151"/>
      <c r="H27" s="151"/>
      <c r="I27" s="152"/>
      <c r="J27" s="152"/>
      <c r="M27" s="150"/>
    </row>
    <row r="28" s="1" customFormat="1" ht="6.96" customHeight="1">
      <c r="B28" s="38"/>
      <c r="I28" s="145"/>
      <c r="J28" s="145"/>
      <c r="M28" s="38"/>
    </row>
    <row r="29" s="1" customFormat="1" ht="6.96" customHeight="1">
      <c r="B29" s="38"/>
      <c r="D29" s="69"/>
      <c r="E29" s="69"/>
      <c r="F29" s="69"/>
      <c r="G29" s="69"/>
      <c r="H29" s="69"/>
      <c r="I29" s="153"/>
      <c r="J29" s="153"/>
      <c r="K29" s="69"/>
      <c r="L29" s="69"/>
      <c r="M29" s="38"/>
    </row>
    <row r="30" s="1" customFormat="1" ht="14.4" customHeight="1">
      <c r="B30" s="38"/>
      <c r="D30" s="154" t="s">
        <v>103</v>
      </c>
      <c r="I30" s="145"/>
      <c r="J30" s="145"/>
      <c r="K30" s="155">
        <f>K63</f>
        <v>627287.08999999962</v>
      </c>
      <c r="M30" s="38"/>
    </row>
    <row r="31" s="1" customFormat="1">
      <c r="B31" s="38"/>
      <c r="E31" s="143" t="s">
        <v>35</v>
      </c>
      <c r="I31" s="145"/>
      <c r="J31" s="145"/>
      <c r="K31" s="156">
        <f>I63</f>
        <v>178.19</v>
      </c>
      <c r="M31" s="38"/>
    </row>
    <row r="32" s="1" customFormat="1">
      <c r="B32" s="38"/>
      <c r="E32" s="143" t="s">
        <v>36</v>
      </c>
      <c r="I32" s="145"/>
      <c r="J32" s="145"/>
      <c r="K32" s="156">
        <f>J63</f>
        <v>627108.89999999967</v>
      </c>
      <c r="M32" s="38"/>
    </row>
    <row r="33" s="1" customFormat="1" ht="14.4" customHeight="1">
      <c r="B33" s="38"/>
      <c r="D33" s="157" t="s">
        <v>94</v>
      </c>
      <c r="I33" s="145"/>
      <c r="J33" s="145"/>
      <c r="K33" s="155">
        <f>K67</f>
        <v>0</v>
      </c>
      <c r="M33" s="38"/>
    </row>
    <row r="34" s="1" customFormat="1" ht="25.44" customHeight="1">
      <c r="B34" s="38"/>
      <c r="D34" s="158" t="s">
        <v>38</v>
      </c>
      <c r="I34" s="145"/>
      <c r="J34" s="145"/>
      <c r="K34" s="159">
        <f>ROUND(K30 + K33, 2)</f>
        <v>627287.08999999997</v>
      </c>
      <c r="M34" s="38"/>
    </row>
    <row r="35" s="1" customFormat="1" ht="6.96" customHeight="1">
      <c r="B35" s="38"/>
      <c r="D35" s="69"/>
      <c r="E35" s="69"/>
      <c r="F35" s="69"/>
      <c r="G35" s="69"/>
      <c r="H35" s="69"/>
      <c r="I35" s="153"/>
      <c r="J35" s="153"/>
      <c r="K35" s="69"/>
      <c r="L35" s="69"/>
      <c r="M35" s="38"/>
    </row>
    <row r="36" s="1" customFormat="1" ht="14.4" customHeight="1">
      <c r="B36" s="38"/>
      <c r="F36" s="160" t="s">
        <v>40</v>
      </c>
      <c r="I36" s="161" t="s">
        <v>39</v>
      </c>
      <c r="J36" s="145"/>
      <c r="K36" s="160" t="s">
        <v>41</v>
      </c>
      <c r="M36" s="38"/>
    </row>
    <row r="37" s="1" customFormat="1" ht="14.4" customHeight="1">
      <c r="B37" s="38"/>
      <c r="D37" s="143" t="s">
        <v>42</v>
      </c>
      <c r="E37" s="143" t="s">
        <v>43</v>
      </c>
      <c r="F37" s="156">
        <f>ROUND((SUM(BE67:BE74) + SUM(BE94:BE543)),  2)</f>
        <v>627287.08999999997</v>
      </c>
      <c r="I37" s="162">
        <v>0.20999999999999999</v>
      </c>
      <c r="J37" s="145"/>
      <c r="K37" s="156">
        <f>ROUND(((SUM(BE67:BE74) + SUM(BE94:BE543))*I37),  2)</f>
        <v>131730.29000000001</v>
      </c>
      <c r="M37" s="38"/>
    </row>
    <row r="38" s="1" customFormat="1" ht="14.4" customHeight="1">
      <c r="B38" s="38"/>
      <c r="E38" s="143" t="s">
        <v>44</v>
      </c>
      <c r="F38" s="156">
        <f>ROUND((SUM(BF67:BF74) + SUM(BF94:BF543)),  2)</f>
        <v>0</v>
      </c>
      <c r="I38" s="162">
        <v>0.14999999999999999</v>
      </c>
      <c r="J38" s="145"/>
      <c r="K38" s="156">
        <f>ROUND(((SUM(BF67:BF74) + SUM(BF94:BF543))*I38),  2)</f>
        <v>0</v>
      </c>
      <c r="M38" s="38"/>
    </row>
    <row r="39" hidden="1" s="1" customFormat="1" ht="14.4" customHeight="1">
      <c r="B39" s="38"/>
      <c r="E39" s="143" t="s">
        <v>45</v>
      </c>
      <c r="F39" s="156">
        <f>ROUND((SUM(BG67:BG74) + SUM(BG94:BG543)),  2)</f>
        <v>0</v>
      </c>
      <c r="I39" s="162">
        <v>0.20999999999999999</v>
      </c>
      <c r="J39" s="145"/>
      <c r="K39" s="156">
        <f>0</f>
        <v>0</v>
      </c>
      <c r="M39" s="38"/>
    </row>
    <row r="40" hidden="1" s="1" customFormat="1" ht="14.4" customHeight="1">
      <c r="B40" s="38"/>
      <c r="E40" s="143" t="s">
        <v>46</v>
      </c>
      <c r="F40" s="156">
        <f>ROUND((SUM(BH67:BH74) + SUM(BH94:BH543)),  2)</f>
        <v>0</v>
      </c>
      <c r="I40" s="162">
        <v>0.14999999999999999</v>
      </c>
      <c r="J40" s="145"/>
      <c r="K40" s="156">
        <f>0</f>
        <v>0</v>
      </c>
      <c r="M40" s="38"/>
    </row>
    <row r="41" hidden="1" s="1" customFormat="1" ht="14.4" customHeight="1">
      <c r="B41" s="38"/>
      <c r="E41" s="143" t="s">
        <v>47</v>
      </c>
      <c r="F41" s="156">
        <f>ROUND((SUM(BI67:BI74) + SUM(BI94:BI543)),  2)</f>
        <v>0</v>
      </c>
      <c r="I41" s="162">
        <v>0</v>
      </c>
      <c r="J41" s="145"/>
      <c r="K41" s="156">
        <f>0</f>
        <v>0</v>
      </c>
      <c r="M41" s="38"/>
    </row>
    <row r="42" s="1" customFormat="1" ht="6.96" customHeight="1">
      <c r="B42" s="38"/>
      <c r="I42" s="145"/>
      <c r="J42" s="145"/>
      <c r="M42" s="38"/>
    </row>
    <row r="43" s="1" customFormat="1" ht="25.44" customHeight="1">
      <c r="B43" s="38"/>
      <c r="C43" s="163"/>
      <c r="D43" s="164" t="s">
        <v>48</v>
      </c>
      <c r="E43" s="165"/>
      <c r="F43" s="165"/>
      <c r="G43" s="166" t="s">
        <v>49</v>
      </c>
      <c r="H43" s="167" t="s">
        <v>50</v>
      </c>
      <c r="I43" s="168"/>
      <c r="J43" s="168"/>
      <c r="K43" s="169">
        <f>SUM(K34:K41)</f>
        <v>759017.38</v>
      </c>
      <c r="L43" s="170"/>
      <c r="M43" s="38"/>
    </row>
    <row r="44" s="1" customFormat="1" ht="14.4" customHeight="1">
      <c r="B44" s="171"/>
      <c r="C44" s="172"/>
      <c r="D44" s="172"/>
      <c r="E44" s="172"/>
      <c r="F44" s="172"/>
      <c r="G44" s="172"/>
      <c r="H44" s="172"/>
      <c r="I44" s="173"/>
      <c r="J44" s="173"/>
      <c r="K44" s="172"/>
      <c r="L44" s="172"/>
      <c r="M44" s="38"/>
    </row>
    <row r="48" s="1" customFormat="1" ht="6.96" customHeight="1">
      <c r="B48" s="174"/>
      <c r="C48" s="175"/>
      <c r="D48" s="175"/>
      <c r="E48" s="175"/>
      <c r="F48" s="175"/>
      <c r="G48" s="175"/>
      <c r="H48" s="175"/>
      <c r="I48" s="176"/>
      <c r="J48" s="176"/>
      <c r="K48" s="175"/>
      <c r="L48" s="175"/>
      <c r="M48" s="38"/>
    </row>
    <row r="49" s="1" customFormat="1" ht="24.96" customHeight="1">
      <c r="B49" s="36"/>
      <c r="C49" s="17" t="s">
        <v>104</v>
      </c>
      <c r="D49" s="37"/>
      <c r="E49" s="37"/>
      <c r="F49" s="37"/>
      <c r="G49" s="37"/>
      <c r="H49" s="37"/>
      <c r="I49" s="145"/>
      <c r="J49" s="145"/>
      <c r="K49" s="37"/>
      <c r="L49" s="37"/>
      <c r="M49" s="38"/>
    </row>
    <row r="50" s="1" customFormat="1" ht="6.96" customHeight="1">
      <c r="B50" s="36"/>
      <c r="C50" s="37"/>
      <c r="D50" s="37"/>
      <c r="E50" s="37"/>
      <c r="F50" s="37"/>
      <c r="G50" s="37"/>
      <c r="H50" s="37"/>
      <c r="I50" s="145"/>
      <c r="J50" s="145"/>
      <c r="K50" s="37"/>
      <c r="L50" s="37"/>
      <c r="M50" s="38"/>
    </row>
    <row r="51" s="1" customFormat="1" ht="12" customHeight="1">
      <c r="B51" s="36"/>
      <c r="C51" s="26" t="s">
        <v>17</v>
      </c>
      <c r="D51" s="37"/>
      <c r="E51" s="37"/>
      <c r="F51" s="37"/>
      <c r="G51" s="37"/>
      <c r="H51" s="37"/>
      <c r="I51" s="145"/>
      <c r="J51" s="145"/>
      <c r="K51" s="37"/>
      <c r="L51" s="37"/>
      <c r="M51" s="38"/>
    </row>
    <row r="52" s="1" customFormat="1" ht="16.5" customHeight="1">
      <c r="B52" s="36"/>
      <c r="C52" s="37"/>
      <c r="D52" s="37"/>
      <c r="E52" s="177" t="str">
        <f>E7</f>
        <v>Oprava výměnných dílů zabezpečovacího zařízení včetně prohlídek VÚD - OŘ Brno</v>
      </c>
      <c r="F52" s="26"/>
      <c r="G52" s="26"/>
      <c r="H52" s="26"/>
      <c r="I52" s="145"/>
      <c r="J52" s="145"/>
      <c r="K52" s="37"/>
      <c r="L52" s="37"/>
      <c r="M52" s="38"/>
    </row>
    <row r="53" s="1" customFormat="1" ht="12" customHeight="1">
      <c r="B53" s="36"/>
      <c r="C53" s="26" t="s">
        <v>101</v>
      </c>
      <c r="D53" s="37"/>
      <c r="E53" s="37"/>
      <c r="F53" s="37"/>
      <c r="G53" s="37"/>
      <c r="H53" s="37"/>
      <c r="I53" s="145"/>
      <c r="J53" s="145"/>
      <c r="K53" s="37"/>
      <c r="L53" s="37"/>
      <c r="M53" s="38"/>
    </row>
    <row r="54" s="1" customFormat="1" ht="16.5" customHeight="1">
      <c r="B54" s="36"/>
      <c r="C54" s="37"/>
      <c r="D54" s="37"/>
      <c r="E54" s="62" t="str">
        <f>E9</f>
        <v>PS 01 - Výměnné díly</v>
      </c>
      <c r="F54" s="37"/>
      <c r="G54" s="37"/>
      <c r="H54" s="37"/>
      <c r="I54" s="145"/>
      <c r="J54" s="145"/>
      <c r="K54" s="37"/>
      <c r="L54" s="37"/>
      <c r="M54" s="38"/>
    </row>
    <row r="55" s="1" customFormat="1" ht="6.96" customHeight="1">
      <c r="B55" s="36"/>
      <c r="C55" s="37"/>
      <c r="D55" s="37"/>
      <c r="E55" s="37"/>
      <c r="F55" s="37"/>
      <c r="G55" s="37"/>
      <c r="H55" s="37"/>
      <c r="I55" s="145"/>
      <c r="J55" s="145"/>
      <c r="K55" s="37"/>
      <c r="L55" s="37"/>
      <c r="M55" s="38"/>
    </row>
    <row r="56" s="1" customFormat="1" ht="12" customHeight="1">
      <c r="B56" s="36"/>
      <c r="C56" s="26" t="s">
        <v>21</v>
      </c>
      <c r="D56" s="37"/>
      <c r="E56" s="37"/>
      <c r="F56" s="21" t="str">
        <f>F12</f>
        <v xml:space="preserve"> </v>
      </c>
      <c r="G56" s="37"/>
      <c r="H56" s="37"/>
      <c r="I56" s="147" t="s">
        <v>23</v>
      </c>
      <c r="J56" s="149" t="str">
        <f>IF(J12="","",J12)</f>
        <v>5. 3. 2019</v>
      </c>
      <c r="K56" s="37"/>
      <c r="L56" s="37"/>
      <c r="M56" s="38"/>
    </row>
    <row r="57" s="1" customFormat="1" ht="6.96" customHeight="1">
      <c r="B57" s="36"/>
      <c r="C57" s="37"/>
      <c r="D57" s="37"/>
      <c r="E57" s="37"/>
      <c r="F57" s="37"/>
      <c r="G57" s="37"/>
      <c r="H57" s="37"/>
      <c r="I57" s="145"/>
      <c r="J57" s="145"/>
      <c r="K57" s="37"/>
      <c r="L57" s="37"/>
      <c r="M57" s="38"/>
    </row>
    <row r="58" s="1" customFormat="1" ht="13.65" customHeight="1">
      <c r="B58" s="36"/>
      <c r="C58" s="26" t="s">
        <v>25</v>
      </c>
      <c r="D58" s="37"/>
      <c r="E58" s="37"/>
      <c r="F58" s="21" t="str">
        <f>E15</f>
        <v xml:space="preserve"> </v>
      </c>
      <c r="G58" s="37"/>
      <c r="H58" s="37"/>
      <c r="I58" s="147" t="s">
        <v>30</v>
      </c>
      <c r="J58" s="178" t="str">
        <f>E21</f>
        <v xml:space="preserve"> </v>
      </c>
      <c r="K58" s="37"/>
      <c r="L58" s="37"/>
      <c r="M58" s="38"/>
    </row>
    <row r="59" s="1" customFormat="1" ht="13.65" customHeight="1">
      <c r="B59" s="36"/>
      <c r="C59" s="26" t="s">
        <v>28</v>
      </c>
      <c r="D59" s="37"/>
      <c r="E59" s="37"/>
      <c r="F59" s="21" t="str">
        <f>IF(E18="","",E18)</f>
        <v>Vyplň údaj</v>
      </c>
      <c r="G59" s="37"/>
      <c r="H59" s="37"/>
      <c r="I59" s="147" t="s">
        <v>31</v>
      </c>
      <c r="J59" s="178" t="str">
        <f>E24</f>
        <v>Bc. Komzák Roman</v>
      </c>
      <c r="K59" s="37"/>
      <c r="L59" s="37"/>
      <c r="M59" s="38"/>
    </row>
    <row r="60" s="1" customFormat="1" ht="10.32" customHeight="1">
      <c r="B60" s="36"/>
      <c r="C60" s="37"/>
      <c r="D60" s="37"/>
      <c r="E60" s="37"/>
      <c r="F60" s="37"/>
      <c r="G60" s="37"/>
      <c r="H60" s="37"/>
      <c r="I60" s="145"/>
      <c r="J60" s="145"/>
      <c r="K60" s="37"/>
      <c r="L60" s="37"/>
      <c r="M60" s="38"/>
    </row>
    <row r="61" s="1" customFormat="1" ht="29.28" customHeight="1">
      <c r="B61" s="36"/>
      <c r="C61" s="179" t="s">
        <v>105</v>
      </c>
      <c r="D61" s="136"/>
      <c r="E61" s="136"/>
      <c r="F61" s="136"/>
      <c r="G61" s="136"/>
      <c r="H61" s="136"/>
      <c r="I61" s="180" t="s">
        <v>106</v>
      </c>
      <c r="J61" s="180" t="s">
        <v>107</v>
      </c>
      <c r="K61" s="181" t="s">
        <v>108</v>
      </c>
      <c r="L61" s="136"/>
      <c r="M61" s="38"/>
    </row>
    <row r="62" s="1" customFormat="1" ht="10.32" customHeight="1">
      <c r="B62" s="36"/>
      <c r="C62" s="37"/>
      <c r="D62" s="37"/>
      <c r="E62" s="37"/>
      <c r="F62" s="37"/>
      <c r="G62" s="37"/>
      <c r="H62" s="37"/>
      <c r="I62" s="145"/>
      <c r="J62" s="145"/>
      <c r="K62" s="37"/>
      <c r="L62" s="37"/>
      <c r="M62" s="38"/>
    </row>
    <row r="63" s="1" customFormat="1" ht="22.8" customHeight="1">
      <c r="B63" s="36"/>
      <c r="C63" s="182" t="s">
        <v>109</v>
      </c>
      <c r="D63" s="37"/>
      <c r="E63" s="37"/>
      <c r="F63" s="37"/>
      <c r="G63" s="37"/>
      <c r="H63" s="37"/>
      <c r="I63" s="183">
        <f>Q94</f>
        <v>178.19</v>
      </c>
      <c r="J63" s="183">
        <f>R94</f>
        <v>627108.89999999967</v>
      </c>
      <c r="K63" s="96">
        <f>K94</f>
        <v>627287.08999999962</v>
      </c>
      <c r="L63" s="37"/>
      <c r="M63" s="38"/>
      <c r="AU63" s="11" t="s">
        <v>110</v>
      </c>
    </row>
    <row r="64" s="7" customFormat="1" ht="24.96" customHeight="1">
      <c r="B64" s="184"/>
      <c r="C64" s="185"/>
      <c r="D64" s="186" t="s">
        <v>111</v>
      </c>
      <c r="E64" s="187"/>
      <c r="F64" s="187"/>
      <c r="G64" s="187"/>
      <c r="H64" s="187"/>
      <c r="I64" s="188">
        <f>Q95</f>
        <v>178.19</v>
      </c>
      <c r="J64" s="188">
        <f>R95</f>
        <v>627108.89999999967</v>
      </c>
      <c r="K64" s="189">
        <f>K95</f>
        <v>627287.08999999962</v>
      </c>
      <c r="L64" s="185"/>
      <c r="M64" s="190"/>
    </row>
    <row r="65" s="1" customFormat="1" ht="21.84" customHeight="1">
      <c r="B65" s="36"/>
      <c r="C65" s="37"/>
      <c r="D65" s="37"/>
      <c r="E65" s="37"/>
      <c r="F65" s="37"/>
      <c r="G65" s="37"/>
      <c r="H65" s="37"/>
      <c r="I65" s="145"/>
      <c r="J65" s="145"/>
      <c r="K65" s="37"/>
      <c r="L65" s="37"/>
      <c r="M65" s="38"/>
    </row>
    <row r="66" s="1" customFormat="1" ht="6.96" customHeight="1">
      <c r="B66" s="36"/>
      <c r="C66" s="37"/>
      <c r="D66" s="37"/>
      <c r="E66" s="37"/>
      <c r="F66" s="37"/>
      <c r="G66" s="37"/>
      <c r="H66" s="37"/>
      <c r="I66" s="145"/>
      <c r="J66" s="145"/>
      <c r="K66" s="37"/>
      <c r="L66" s="37"/>
      <c r="M66" s="38"/>
    </row>
    <row r="67" s="1" customFormat="1" ht="29.28" customHeight="1">
      <c r="B67" s="36"/>
      <c r="C67" s="182" t="s">
        <v>112</v>
      </c>
      <c r="D67" s="37"/>
      <c r="E67" s="37"/>
      <c r="F67" s="37"/>
      <c r="G67" s="37"/>
      <c r="H67" s="37"/>
      <c r="I67" s="145"/>
      <c r="J67" s="145"/>
      <c r="K67" s="191">
        <f>ROUND(K68 + K69 + K70 + K71 + K72 + K73,2)</f>
        <v>0</v>
      </c>
      <c r="L67" s="37"/>
      <c r="M67" s="38"/>
      <c r="O67" s="192" t="s">
        <v>42</v>
      </c>
    </row>
    <row r="68" s="1" customFormat="1" ht="18" customHeight="1">
      <c r="B68" s="36"/>
      <c r="C68" s="37"/>
      <c r="D68" s="131" t="s">
        <v>113</v>
      </c>
      <c r="E68" s="124"/>
      <c r="F68" s="124"/>
      <c r="G68" s="37"/>
      <c r="H68" s="37"/>
      <c r="I68" s="145"/>
      <c r="J68" s="145"/>
      <c r="K68" s="125">
        <v>0</v>
      </c>
      <c r="L68" s="37"/>
      <c r="M68" s="193"/>
      <c r="N68" s="145"/>
      <c r="O68" s="194" t="s">
        <v>43</v>
      </c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8" t="s">
        <v>114</v>
      </c>
      <c r="AZ68" s="145"/>
      <c r="BA68" s="145"/>
      <c r="BB68" s="145"/>
      <c r="BC68" s="145"/>
      <c r="BD68" s="145"/>
      <c r="BE68" s="195">
        <f>IF(O68="základní",K68,0)</f>
        <v>0</v>
      </c>
      <c r="BF68" s="195">
        <f>IF(O68="snížená",K68,0)</f>
        <v>0</v>
      </c>
      <c r="BG68" s="195">
        <f>IF(O68="zákl. přenesená",K68,0)</f>
        <v>0</v>
      </c>
      <c r="BH68" s="195">
        <f>IF(O68="sníž. přenesená",K68,0)</f>
        <v>0</v>
      </c>
      <c r="BI68" s="195">
        <f>IF(O68="nulová",K68,0)</f>
        <v>0</v>
      </c>
      <c r="BJ68" s="148" t="s">
        <v>82</v>
      </c>
      <c r="BK68" s="145"/>
      <c r="BL68" s="145"/>
      <c r="BM68" s="145"/>
    </row>
    <row r="69" s="1" customFormat="1" ht="18" customHeight="1">
      <c r="B69" s="36"/>
      <c r="C69" s="37"/>
      <c r="D69" s="131" t="s">
        <v>115</v>
      </c>
      <c r="E69" s="124"/>
      <c r="F69" s="124"/>
      <c r="G69" s="37"/>
      <c r="H69" s="37"/>
      <c r="I69" s="145"/>
      <c r="J69" s="145"/>
      <c r="K69" s="125">
        <v>0</v>
      </c>
      <c r="L69" s="37"/>
      <c r="M69" s="193"/>
      <c r="N69" s="145"/>
      <c r="O69" s="194" t="s">
        <v>43</v>
      </c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8" t="s">
        <v>114</v>
      </c>
      <c r="AZ69" s="145"/>
      <c r="BA69" s="145"/>
      <c r="BB69" s="145"/>
      <c r="BC69" s="145"/>
      <c r="BD69" s="145"/>
      <c r="BE69" s="195">
        <f>IF(O69="základní",K69,0)</f>
        <v>0</v>
      </c>
      <c r="BF69" s="195">
        <f>IF(O69="snížená",K69,0)</f>
        <v>0</v>
      </c>
      <c r="BG69" s="195">
        <f>IF(O69="zákl. přenesená",K69,0)</f>
        <v>0</v>
      </c>
      <c r="BH69" s="195">
        <f>IF(O69="sníž. přenesená",K69,0)</f>
        <v>0</v>
      </c>
      <c r="BI69" s="195">
        <f>IF(O69="nulová",K69,0)</f>
        <v>0</v>
      </c>
      <c r="BJ69" s="148" t="s">
        <v>82</v>
      </c>
      <c r="BK69" s="145"/>
      <c r="BL69" s="145"/>
      <c r="BM69" s="145"/>
    </row>
    <row r="70" s="1" customFormat="1" ht="18" customHeight="1">
      <c r="B70" s="36"/>
      <c r="C70" s="37"/>
      <c r="D70" s="131" t="s">
        <v>116</v>
      </c>
      <c r="E70" s="124"/>
      <c r="F70" s="124"/>
      <c r="G70" s="37"/>
      <c r="H70" s="37"/>
      <c r="I70" s="145"/>
      <c r="J70" s="145"/>
      <c r="K70" s="125">
        <v>0</v>
      </c>
      <c r="L70" s="37"/>
      <c r="M70" s="193"/>
      <c r="N70" s="145"/>
      <c r="O70" s="194" t="s">
        <v>43</v>
      </c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8" t="s">
        <v>114</v>
      </c>
      <c r="AZ70" s="145"/>
      <c r="BA70" s="145"/>
      <c r="BB70" s="145"/>
      <c r="BC70" s="145"/>
      <c r="BD70" s="145"/>
      <c r="BE70" s="195">
        <f>IF(O70="základní",K70,0)</f>
        <v>0</v>
      </c>
      <c r="BF70" s="195">
        <f>IF(O70="snížená",K70,0)</f>
        <v>0</v>
      </c>
      <c r="BG70" s="195">
        <f>IF(O70="zákl. přenesená",K70,0)</f>
        <v>0</v>
      </c>
      <c r="BH70" s="195">
        <f>IF(O70="sníž. přenesená",K70,0)</f>
        <v>0</v>
      </c>
      <c r="BI70" s="195">
        <f>IF(O70="nulová",K70,0)</f>
        <v>0</v>
      </c>
      <c r="BJ70" s="148" t="s">
        <v>82</v>
      </c>
      <c r="BK70" s="145"/>
      <c r="BL70" s="145"/>
      <c r="BM70" s="145"/>
    </row>
    <row r="71" s="1" customFormat="1" ht="18" customHeight="1">
      <c r="B71" s="36"/>
      <c r="C71" s="37"/>
      <c r="D71" s="131" t="s">
        <v>117</v>
      </c>
      <c r="E71" s="124"/>
      <c r="F71" s="124"/>
      <c r="G71" s="37"/>
      <c r="H71" s="37"/>
      <c r="I71" s="145"/>
      <c r="J71" s="145"/>
      <c r="K71" s="125">
        <v>0</v>
      </c>
      <c r="L71" s="37"/>
      <c r="M71" s="193"/>
      <c r="N71" s="145"/>
      <c r="O71" s="194" t="s">
        <v>43</v>
      </c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8" t="s">
        <v>114</v>
      </c>
      <c r="AZ71" s="145"/>
      <c r="BA71" s="145"/>
      <c r="BB71" s="145"/>
      <c r="BC71" s="145"/>
      <c r="BD71" s="145"/>
      <c r="BE71" s="195">
        <f>IF(O71="základní",K71,0)</f>
        <v>0</v>
      </c>
      <c r="BF71" s="195">
        <f>IF(O71="snížená",K71,0)</f>
        <v>0</v>
      </c>
      <c r="BG71" s="195">
        <f>IF(O71="zákl. přenesená",K71,0)</f>
        <v>0</v>
      </c>
      <c r="BH71" s="195">
        <f>IF(O71="sníž. přenesená",K71,0)</f>
        <v>0</v>
      </c>
      <c r="BI71" s="195">
        <f>IF(O71="nulová",K71,0)</f>
        <v>0</v>
      </c>
      <c r="BJ71" s="148" t="s">
        <v>82</v>
      </c>
      <c r="BK71" s="145"/>
      <c r="BL71" s="145"/>
      <c r="BM71" s="145"/>
    </row>
    <row r="72" s="1" customFormat="1" ht="18" customHeight="1">
      <c r="B72" s="36"/>
      <c r="C72" s="37"/>
      <c r="D72" s="131" t="s">
        <v>118</v>
      </c>
      <c r="E72" s="124"/>
      <c r="F72" s="124"/>
      <c r="G72" s="37"/>
      <c r="H72" s="37"/>
      <c r="I72" s="145"/>
      <c r="J72" s="145"/>
      <c r="K72" s="125">
        <v>0</v>
      </c>
      <c r="L72" s="37"/>
      <c r="M72" s="193"/>
      <c r="N72" s="145"/>
      <c r="O72" s="194" t="s">
        <v>43</v>
      </c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8" t="s">
        <v>114</v>
      </c>
      <c r="AZ72" s="145"/>
      <c r="BA72" s="145"/>
      <c r="BB72" s="145"/>
      <c r="BC72" s="145"/>
      <c r="BD72" s="145"/>
      <c r="BE72" s="195">
        <f>IF(O72="základní",K72,0)</f>
        <v>0</v>
      </c>
      <c r="BF72" s="195">
        <f>IF(O72="snížená",K72,0)</f>
        <v>0</v>
      </c>
      <c r="BG72" s="195">
        <f>IF(O72="zákl. přenesená",K72,0)</f>
        <v>0</v>
      </c>
      <c r="BH72" s="195">
        <f>IF(O72="sníž. přenesená",K72,0)</f>
        <v>0</v>
      </c>
      <c r="BI72" s="195">
        <f>IF(O72="nulová",K72,0)</f>
        <v>0</v>
      </c>
      <c r="BJ72" s="148" t="s">
        <v>82</v>
      </c>
      <c r="BK72" s="145"/>
      <c r="BL72" s="145"/>
      <c r="BM72" s="145"/>
    </row>
    <row r="73" s="1" customFormat="1" ht="18" customHeight="1">
      <c r="B73" s="36"/>
      <c r="C73" s="37"/>
      <c r="D73" s="124" t="s">
        <v>119</v>
      </c>
      <c r="E73" s="37"/>
      <c r="F73" s="37"/>
      <c r="G73" s="37"/>
      <c r="H73" s="37"/>
      <c r="I73" s="145"/>
      <c r="J73" s="145"/>
      <c r="K73" s="125">
        <f>ROUND(K30*T73,2)</f>
        <v>0</v>
      </c>
      <c r="L73" s="37"/>
      <c r="M73" s="193"/>
      <c r="N73" s="145"/>
      <c r="O73" s="194" t="s">
        <v>43</v>
      </c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8" t="s">
        <v>120</v>
      </c>
      <c r="AZ73" s="145"/>
      <c r="BA73" s="145"/>
      <c r="BB73" s="145"/>
      <c r="BC73" s="145"/>
      <c r="BD73" s="145"/>
      <c r="BE73" s="195">
        <f>IF(O73="základní",K73,0)</f>
        <v>0</v>
      </c>
      <c r="BF73" s="195">
        <f>IF(O73="snížená",K73,0)</f>
        <v>0</v>
      </c>
      <c r="BG73" s="195">
        <f>IF(O73="zákl. přenesená",K73,0)</f>
        <v>0</v>
      </c>
      <c r="BH73" s="195">
        <f>IF(O73="sníž. přenesená",K73,0)</f>
        <v>0</v>
      </c>
      <c r="BI73" s="195">
        <f>IF(O73="nulová",K73,0)</f>
        <v>0</v>
      </c>
      <c r="BJ73" s="148" t="s">
        <v>82</v>
      </c>
      <c r="BK73" s="145"/>
      <c r="BL73" s="145"/>
      <c r="BM73" s="145"/>
    </row>
    <row r="74" s="1" customFormat="1">
      <c r="B74" s="36"/>
      <c r="C74" s="37"/>
      <c r="D74" s="37"/>
      <c r="E74" s="37"/>
      <c r="F74" s="37"/>
      <c r="G74" s="37"/>
      <c r="H74" s="37"/>
      <c r="I74" s="145"/>
      <c r="J74" s="145"/>
      <c r="K74" s="37"/>
      <c r="L74" s="37"/>
      <c r="M74" s="38"/>
    </row>
    <row r="75" s="1" customFormat="1" ht="29.28" customHeight="1">
      <c r="B75" s="36"/>
      <c r="C75" s="135" t="s">
        <v>99</v>
      </c>
      <c r="D75" s="136"/>
      <c r="E75" s="136"/>
      <c r="F75" s="136"/>
      <c r="G75" s="136"/>
      <c r="H75" s="136"/>
      <c r="I75" s="196"/>
      <c r="J75" s="196"/>
      <c r="K75" s="137">
        <f>ROUND(K63+K67,2)</f>
        <v>627287.08999999997</v>
      </c>
      <c r="L75" s="136"/>
      <c r="M75" s="38"/>
    </row>
    <row r="76" s="1" customFormat="1" ht="6.96" customHeight="1">
      <c r="B76" s="55"/>
      <c r="C76" s="56"/>
      <c r="D76" s="56"/>
      <c r="E76" s="56"/>
      <c r="F76" s="56"/>
      <c r="G76" s="56"/>
      <c r="H76" s="56"/>
      <c r="I76" s="173"/>
      <c r="J76" s="173"/>
      <c r="K76" s="56"/>
      <c r="L76" s="56"/>
      <c r="M76" s="38"/>
    </row>
    <row r="80" s="1" customFormat="1" ht="6.96" customHeight="1">
      <c r="B80" s="57"/>
      <c r="C80" s="58"/>
      <c r="D80" s="58"/>
      <c r="E80" s="58"/>
      <c r="F80" s="58"/>
      <c r="G80" s="58"/>
      <c r="H80" s="58"/>
      <c r="I80" s="176"/>
      <c r="J80" s="176"/>
      <c r="K80" s="58"/>
      <c r="L80" s="58"/>
      <c r="M80" s="38"/>
    </row>
    <row r="81" s="1" customFormat="1" ht="24.96" customHeight="1">
      <c r="B81" s="36"/>
      <c r="C81" s="17" t="s">
        <v>121</v>
      </c>
      <c r="D81" s="37"/>
      <c r="E81" s="37"/>
      <c r="F81" s="37"/>
      <c r="G81" s="37"/>
      <c r="H81" s="37"/>
      <c r="I81" s="145"/>
      <c r="J81" s="145"/>
      <c r="K81" s="37"/>
      <c r="L81" s="37"/>
      <c r="M81" s="38"/>
    </row>
    <row r="82" s="1" customFormat="1" ht="6.96" customHeight="1">
      <c r="B82" s="36"/>
      <c r="C82" s="37"/>
      <c r="D82" s="37"/>
      <c r="E82" s="37"/>
      <c r="F82" s="37"/>
      <c r="G82" s="37"/>
      <c r="H82" s="37"/>
      <c r="I82" s="145"/>
      <c r="J82" s="145"/>
      <c r="K82" s="37"/>
      <c r="L82" s="37"/>
      <c r="M82" s="38"/>
    </row>
    <row r="83" s="1" customFormat="1" ht="12" customHeight="1">
      <c r="B83" s="36"/>
      <c r="C83" s="26" t="s">
        <v>17</v>
      </c>
      <c r="D83" s="37"/>
      <c r="E83" s="37"/>
      <c r="F83" s="37"/>
      <c r="G83" s="37"/>
      <c r="H83" s="37"/>
      <c r="I83" s="145"/>
      <c r="J83" s="145"/>
      <c r="K83" s="37"/>
      <c r="L83" s="37"/>
      <c r="M83" s="38"/>
    </row>
    <row r="84" s="1" customFormat="1" ht="16.5" customHeight="1">
      <c r="B84" s="36"/>
      <c r="C84" s="37"/>
      <c r="D84" s="37"/>
      <c r="E84" s="177" t="str">
        <f>E7</f>
        <v>Oprava výměnných dílů zabezpečovacího zařízení včetně prohlídek VÚD - OŘ Brno</v>
      </c>
      <c r="F84" s="26"/>
      <c r="G84" s="26"/>
      <c r="H84" s="26"/>
      <c r="I84" s="145"/>
      <c r="J84" s="145"/>
      <c r="K84" s="37"/>
      <c r="L84" s="37"/>
      <c r="M84" s="38"/>
    </row>
    <row r="85" s="1" customFormat="1" ht="12" customHeight="1">
      <c r="B85" s="36"/>
      <c r="C85" s="26" t="s">
        <v>101</v>
      </c>
      <c r="D85" s="37"/>
      <c r="E85" s="37"/>
      <c r="F85" s="37"/>
      <c r="G85" s="37"/>
      <c r="H85" s="37"/>
      <c r="I85" s="145"/>
      <c r="J85" s="145"/>
      <c r="K85" s="37"/>
      <c r="L85" s="37"/>
      <c r="M85" s="38"/>
    </row>
    <row r="86" s="1" customFormat="1" ht="16.5" customHeight="1">
      <c r="B86" s="36"/>
      <c r="C86" s="37"/>
      <c r="D86" s="37"/>
      <c r="E86" s="62" t="str">
        <f>E9</f>
        <v>PS 01 - Výměnné díly</v>
      </c>
      <c r="F86" s="37"/>
      <c r="G86" s="37"/>
      <c r="H86" s="37"/>
      <c r="I86" s="145"/>
      <c r="J86" s="145"/>
      <c r="K86" s="37"/>
      <c r="L86" s="37"/>
      <c r="M86" s="38"/>
    </row>
    <row r="87" s="1" customFormat="1" ht="6.96" customHeight="1">
      <c r="B87" s="36"/>
      <c r="C87" s="37"/>
      <c r="D87" s="37"/>
      <c r="E87" s="37"/>
      <c r="F87" s="37"/>
      <c r="G87" s="37"/>
      <c r="H87" s="37"/>
      <c r="I87" s="145"/>
      <c r="J87" s="145"/>
      <c r="K87" s="37"/>
      <c r="L87" s="37"/>
      <c r="M87" s="38"/>
    </row>
    <row r="88" s="1" customFormat="1" ht="12" customHeight="1">
      <c r="B88" s="36"/>
      <c r="C88" s="26" t="s">
        <v>21</v>
      </c>
      <c r="D88" s="37"/>
      <c r="E88" s="37"/>
      <c r="F88" s="21" t="str">
        <f>F12</f>
        <v xml:space="preserve"> </v>
      </c>
      <c r="G88" s="37"/>
      <c r="H88" s="37"/>
      <c r="I88" s="147" t="s">
        <v>23</v>
      </c>
      <c r="J88" s="149" t="str">
        <f>IF(J12="","",J12)</f>
        <v>5. 3. 2019</v>
      </c>
      <c r="K88" s="37"/>
      <c r="L88" s="37"/>
      <c r="M88" s="38"/>
    </row>
    <row r="89" s="1" customFormat="1" ht="6.96" customHeight="1">
      <c r="B89" s="36"/>
      <c r="C89" s="37"/>
      <c r="D89" s="37"/>
      <c r="E89" s="37"/>
      <c r="F89" s="37"/>
      <c r="G89" s="37"/>
      <c r="H89" s="37"/>
      <c r="I89" s="145"/>
      <c r="J89" s="145"/>
      <c r="K89" s="37"/>
      <c r="L89" s="37"/>
      <c r="M89" s="38"/>
    </row>
    <row r="90" s="1" customFormat="1" ht="13.65" customHeight="1">
      <c r="B90" s="36"/>
      <c r="C90" s="26" t="s">
        <v>25</v>
      </c>
      <c r="D90" s="37"/>
      <c r="E90" s="37"/>
      <c r="F90" s="21" t="str">
        <f>E15</f>
        <v xml:space="preserve"> </v>
      </c>
      <c r="G90" s="37"/>
      <c r="H90" s="37"/>
      <c r="I90" s="147" t="s">
        <v>30</v>
      </c>
      <c r="J90" s="178" t="str">
        <f>E21</f>
        <v xml:space="preserve"> </v>
      </c>
      <c r="K90" s="37"/>
      <c r="L90" s="37"/>
      <c r="M90" s="38"/>
    </row>
    <row r="91" s="1" customFormat="1" ht="13.65" customHeight="1">
      <c r="B91" s="36"/>
      <c r="C91" s="26" t="s">
        <v>28</v>
      </c>
      <c r="D91" s="37"/>
      <c r="E91" s="37"/>
      <c r="F91" s="21" t="str">
        <f>IF(E18="","",E18)</f>
        <v>Vyplň údaj</v>
      </c>
      <c r="G91" s="37"/>
      <c r="H91" s="37"/>
      <c r="I91" s="147" t="s">
        <v>31</v>
      </c>
      <c r="J91" s="178" t="str">
        <f>E24</f>
        <v>Bc. Komzák Roman</v>
      </c>
      <c r="K91" s="37"/>
      <c r="L91" s="37"/>
      <c r="M91" s="38"/>
    </row>
    <row r="92" s="1" customFormat="1" ht="10.32" customHeight="1">
      <c r="B92" s="36"/>
      <c r="C92" s="37"/>
      <c r="D92" s="37"/>
      <c r="E92" s="37"/>
      <c r="F92" s="37"/>
      <c r="G92" s="37"/>
      <c r="H92" s="37"/>
      <c r="I92" s="145"/>
      <c r="J92" s="145"/>
      <c r="K92" s="37"/>
      <c r="L92" s="37"/>
      <c r="M92" s="38"/>
    </row>
    <row r="93" s="8" customFormat="1" ht="29.28" customHeight="1">
      <c r="B93" s="197"/>
      <c r="C93" s="198" t="s">
        <v>122</v>
      </c>
      <c r="D93" s="199" t="s">
        <v>57</v>
      </c>
      <c r="E93" s="199" t="s">
        <v>53</v>
      </c>
      <c r="F93" s="199" t="s">
        <v>54</v>
      </c>
      <c r="G93" s="199" t="s">
        <v>123</v>
      </c>
      <c r="H93" s="199" t="s">
        <v>124</v>
      </c>
      <c r="I93" s="200" t="s">
        <v>125</v>
      </c>
      <c r="J93" s="200" t="s">
        <v>126</v>
      </c>
      <c r="K93" s="199" t="s">
        <v>108</v>
      </c>
      <c r="L93" s="201" t="s">
        <v>127</v>
      </c>
      <c r="M93" s="202"/>
      <c r="N93" s="86" t="s">
        <v>1</v>
      </c>
      <c r="O93" s="87" t="s">
        <v>42</v>
      </c>
      <c r="P93" s="87" t="s">
        <v>128</v>
      </c>
      <c r="Q93" s="87" t="s">
        <v>129</v>
      </c>
      <c r="R93" s="87" t="s">
        <v>130</v>
      </c>
      <c r="S93" s="87" t="s">
        <v>131</v>
      </c>
      <c r="T93" s="87" t="s">
        <v>132</v>
      </c>
      <c r="U93" s="87" t="s">
        <v>133</v>
      </c>
      <c r="V93" s="87" t="s">
        <v>134</v>
      </c>
      <c r="W93" s="87" t="s">
        <v>135</v>
      </c>
      <c r="X93" s="87" t="s">
        <v>136</v>
      </c>
      <c r="Y93" s="88" t="s">
        <v>137</v>
      </c>
    </row>
    <row r="94" s="1" customFormat="1" ht="22.8" customHeight="1">
      <c r="B94" s="36"/>
      <c r="C94" s="93" t="s">
        <v>138</v>
      </c>
      <c r="D94" s="37"/>
      <c r="E94" s="37"/>
      <c r="F94" s="37"/>
      <c r="G94" s="37"/>
      <c r="H94" s="37"/>
      <c r="I94" s="145"/>
      <c r="J94" s="145"/>
      <c r="K94" s="203">
        <f>BK94</f>
        <v>627287.08999999962</v>
      </c>
      <c r="L94" s="37"/>
      <c r="M94" s="38"/>
      <c r="N94" s="89"/>
      <c r="O94" s="90"/>
      <c r="P94" s="90"/>
      <c r="Q94" s="204">
        <f>Q95</f>
        <v>178.19</v>
      </c>
      <c r="R94" s="204">
        <f>R95</f>
        <v>627108.89999999967</v>
      </c>
      <c r="S94" s="90"/>
      <c r="T94" s="205">
        <f>T95</f>
        <v>0</v>
      </c>
      <c r="U94" s="90"/>
      <c r="V94" s="205">
        <f>V95</f>
        <v>0</v>
      </c>
      <c r="W94" s="90"/>
      <c r="X94" s="205">
        <f>X95</f>
        <v>0</v>
      </c>
      <c r="Y94" s="91"/>
      <c r="AT94" s="11" t="s">
        <v>73</v>
      </c>
      <c r="AU94" s="11" t="s">
        <v>110</v>
      </c>
      <c r="BK94" s="206">
        <f>BK95</f>
        <v>627287.08999999962</v>
      </c>
    </row>
    <row r="95" s="9" customFormat="1" ht="25.92" customHeight="1">
      <c r="B95" s="207"/>
      <c r="C95" s="208"/>
      <c r="D95" s="209" t="s">
        <v>73</v>
      </c>
      <c r="E95" s="210" t="s">
        <v>139</v>
      </c>
      <c r="F95" s="210" t="s">
        <v>140</v>
      </c>
      <c r="G95" s="208"/>
      <c r="H95" s="208"/>
      <c r="I95" s="211"/>
      <c r="J95" s="211"/>
      <c r="K95" s="212">
        <f>BK95</f>
        <v>627287.08999999962</v>
      </c>
      <c r="L95" s="208"/>
      <c r="M95" s="213"/>
      <c r="N95" s="214"/>
      <c r="O95" s="215"/>
      <c r="P95" s="215"/>
      <c r="Q95" s="216">
        <f>SUM(Q96:Q543)</f>
        <v>178.19</v>
      </c>
      <c r="R95" s="216">
        <f>SUM(R96:R543)</f>
        <v>627108.89999999967</v>
      </c>
      <c r="S95" s="215"/>
      <c r="T95" s="217">
        <f>SUM(T96:T543)</f>
        <v>0</v>
      </c>
      <c r="U95" s="215"/>
      <c r="V95" s="217">
        <f>SUM(V96:V543)</f>
        <v>0</v>
      </c>
      <c r="W95" s="215"/>
      <c r="X95" s="217">
        <f>SUM(X96:X543)</f>
        <v>0</v>
      </c>
      <c r="Y95" s="218"/>
      <c r="AR95" s="219" t="s">
        <v>141</v>
      </c>
      <c r="AT95" s="220" t="s">
        <v>73</v>
      </c>
      <c r="AU95" s="220" t="s">
        <v>74</v>
      </c>
      <c r="AY95" s="219" t="s">
        <v>142</v>
      </c>
      <c r="BK95" s="221">
        <f>SUM(BK96:BK543)</f>
        <v>627287.08999999962</v>
      </c>
    </row>
    <row r="96" s="1" customFormat="1" ht="22.5" customHeight="1">
      <c r="B96" s="36"/>
      <c r="C96" s="222" t="s">
        <v>143</v>
      </c>
      <c r="D96" s="222" t="s">
        <v>144</v>
      </c>
      <c r="E96" s="223" t="s">
        <v>145</v>
      </c>
      <c r="F96" s="224" t="s">
        <v>146</v>
      </c>
      <c r="G96" s="225" t="s">
        <v>147</v>
      </c>
      <c r="H96" s="226">
        <v>1</v>
      </c>
      <c r="I96" s="227">
        <v>0</v>
      </c>
      <c r="J96" s="227">
        <v>86.109999999999999</v>
      </c>
      <c r="K96" s="228">
        <f>ROUND(P96*H96,2)</f>
        <v>86.109999999999999</v>
      </c>
      <c r="L96" s="224" t="s">
        <v>148</v>
      </c>
      <c r="M96" s="38"/>
      <c r="N96" s="229" t="s">
        <v>1</v>
      </c>
      <c r="O96" s="230" t="s">
        <v>43</v>
      </c>
      <c r="P96" s="231">
        <f>I96+J96</f>
        <v>86.109999999999999</v>
      </c>
      <c r="Q96" s="231">
        <f>ROUND(I96*H96,2)</f>
        <v>0</v>
      </c>
      <c r="R96" s="231">
        <f>ROUND(J96*H96,2)</f>
        <v>86.109999999999999</v>
      </c>
      <c r="S96" s="77"/>
      <c r="T96" s="232">
        <f>S96*H96</f>
        <v>0</v>
      </c>
      <c r="U96" s="232">
        <v>0</v>
      </c>
      <c r="V96" s="232">
        <f>U96*H96</f>
        <v>0</v>
      </c>
      <c r="W96" s="232">
        <v>0</v>
      </c>
      <c r="X96" s="232">
        <f>W96*H96</f>
        <v>0</v>
      </c>
      <c r="Y96" s="233" t="s">
        <v>1</v>
      </c>
      <c r="AR96" s="11" t="s">
        <v>149</v>
      </c>
      <c r="AT96" s="11" t="s">
        <v>144</v>
      </c>
      <c r="AU96" s="11" t="s">
        <v>82</v>
      </c>
      <c r="AY96" s="11" t="s">
        <v>142</v>
      </c>
      <c r="BE96" s="130">
        <f>IF(O96="základní",K96,0)</f>
        <v>86.109999999999999</v>
      </c>
      <c r="BF96" s="130">
        <f>IF(O96="snížená",K96,0)</f>
        <v>0</v>
      </c>
      <c r="BG96" s="130">
        <f>IF(O96="zákl. přenesená",K96,0)</f>
        <v>0</v>
      </c>
      <c r="BH96" s="130">
        <f>IF(O96="sníž. přenesená",K96,0)</f>
        <v>0</v>
      </c>
      <c r="BI96" s="130">
        <f>IF(O96="nulová",K96,0)</f>
        <v>0</v>
      </c>
      <c r="BJ96" s="11" t="s">
        <v>82</v>
      </c>
      <c r="BK96" s="130">
        <f>ROUND(P96*H96,2)</f>
        <v>86.109999999999999</v>
      </c>
      <c r="BL96" s="11" t="s">
        <v>149</v>
      </c>
      <c r="BM96" s="11" t="s">
        <v>150</v>
      </c>
    </row>
    <row r="97" s="1" customFormat="1">
      <c r="B97" s="36"/>
      <c r="C97" s="37"/>
      <c r="D97" s="234" t="s">
        <v>151</v>
      </c>
      <c r="E97" s="37"/>
      <c r="F97" s="235" t="s">
        <v>152</v>
      </c>
      <c r="G97" s="37"/>
      <c r="H97" s="37"/>
      <c r="I97" s="145"/>
      <c r="J97" s="145"/>
      <c r="K97" s="37"/>
      <c r="L97" s="37"/>
      <c r="M97" s="38"/>
      <c r="N97" s="236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8"/>
      <c r="AT97" s="11" t="s">
        <v>151</v>
      </c>
      <c r="AU97" s="11" t="s">
        <v>82</v>
      </c>
    </row>
    <row r="98" s="1" customFormat="1" ht="22.5" customHeight="1">
      <c r="B98" s="36"/>
      <c r="C98" s="222" t="s">
        <v>153</v>
      </c>
      <c r="D98" s="222" t="s">
        <v>144</v>
      </c>
      <c r="E98" s="223" t="s">
        <v>154</v>
      </c>
      <c r="F98" s="224" t="s">
        <v>155</v>
      </c>
      <c r="G98" s="225" t="s">
        <v>147</v>
      </c>
      <c r="H98" s="226">
        <v>1</v>
      </c>
      <c r="I98" s="227">
        <v>0</v>
      </c>
      <c r="J98" s="227">
        <v>86.109999999999999</v>
      </c>
      <c r="K98" s="228">
        <f>ROUND(P98*H98,2)</f>
        <v>86.109999999999999</v>
      </c>
      <c r="L98" s="224" t="s">
        <v>148</v>
      </c>
      <c r="M98" s="38"/>
      <c r="N98" s="229" t="s">
        <v>1</v>
      </c>
      <c r="O98" s="230" t="s">
        <v>43</v>
      </c>
      <c r="P98" s="231">
        <f>I98+J98</f>
        <v>86.109999999999999</v>
      </c>
      <c r="Q98" s="231">
        <f>ROUND(I98*H98,2)</f>
        <v>0</v>
      </c>
      <c r="R98" s="231">
        <f>ROUND(J98*H98,2)</f>
        <v>86.109999999999999</v>
      </c>
      <c r="S98" s="77"/>
      <c r="T98" s="232">
        <f>S98*H98</f>
        <v>0</v>
      </c>
      <c r="U98" s="232">
        <v>0</v>
      </c>
      <c r="V98" s="232">
        <f>U98*H98</f>
        <v>0</v>
      </c>
      <c r="W98" s="232">
        <v>0</v>
      </c>
      <c r="X98" s="232">
        <f>W98*H98</f>
        <v>0</v>
      </c>
      <c r="Y98" s="233" t="s">
        <v>1</v>
      </c>
      <c r="AR98" s="11" t="s">
        <v>149</v>
      </c>
      <c r="AT98" s="11" t="s">
        <v>144</v>
      </c>
      <c r="AU98" s="11" t="s">
        <v>82</v>
      </c>
      <c r="AY98" s="11" t="s">
        <v>142</v>
      </c>
      <c r="BE98" s="130">
        <f>IF(O98="základní",K98,0)</f>
        <v>86.109999999999999</v>
      </c>
      <c r="BF98" s="130">
        <f>IF(O98="snížená",K98,0)</f>
        <v>0</v>
      </c>
      <c r="BG98" s="130">
        <f>IF(O98="zákl. přenesená",K98,0)</f>
        <v>0</v>
      </c>
      <c r="BH98" s="130">
        <f>IF(O98="sníž. přenesená",K98,0)</f>
        <v>0</v>
      </c>
      <c r="BI98" s="130">
        <f>IF(O98="nulová",K98,0)</f>
        <v>0</v>
      </c>
      <c r="BJ98" s="11" t="s">
        <v>82</v>
      </c>
      <c r="BK98" s="130">
        <f>ROUND(P98*H98,2)</f>
        <v>86.109999999999999</v>
      </c>
      <c r="BL98" s="11" t="s">
        <v>149</v>
      </c>
      <c r="BM98" s="11" t="s">
        <v>156</v>
      </c>
    </row>
    <row r="99" s="1" customFormat="1">
      <c r="B99" s="36"/>
      <c r="C99" s="37"/>
      <c r="D99" s="234" t="s">
        <v>151</v>
      </c>
      <c r="E99" s="37"/>
      <c r="F99" s="235" t="s">
        <v>157</v>
      </c>
      <c r="G99" s="37"/>
      <c r="H99" s="37"/>
      <c r="I99" s="145"/>
      <c r="J99" s="145"/>
      <c r="K99" s="37"/>
      <c r="L99" s="37"/>
      <c r="M99" s="38"/>
      <c r="N99" s="236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8"/>
      <c r="AT99" s="11" t="s">
        <v>151</v>
      </c>
      <c r="AU99" s="11" t="s">
        <v>82</v>
      </c>
    </row>
    <row r="100" s="1" customFormat="1" ht="22.5" customHeight="1">
      <c r="B100" s="36"/>
      <c r="C100" s="222" t="s">
        <v>158</v>
      </c>
      <c r="D100" s="222" t="s">
        <v>144</v>
      </c>
      <c r="E100" s="223" t="s">
        <v>159</v>
      </c>
      <c r="F100" s="224" t="s">
        <v>160</v>
      </c>
      <c r="G100" s="225" t="s">
        <v>147</v>
      </c>
      <c r="H100" s="226">
        <v>1</v>
      </c>
      <c r="I100" s="227">
        <v>0</v>
      </c>
      <c r="J100" s="227">
        <v>86.109999999999999</v>
      </c>
      <c r="K100" s="228">
        <f>ROUND(P100*H100,2)</f>
        <v>86.109999999999999</v>
      </c>
      <c r="L100" s="224" t="s">
        <v>148</v>
      </c>
      <c r="M100" s="38"/>
      <c r="N100" s="229" t="s">
        <v>1</v>
      </c>
      <c r="O100" s="230" t="s">
        <v>43</v>
      </c>
      <c r="P100" s="231">
        <f>I100+J100</f>
        <v>86.109999999999999</v>
      </c>
      <c r="Q100" s="231">
        <f>ROUND(I100*H100,2)</f>
        <v>0</v>
      </c>
      <c r="R100" s="231">
        <f>ROUND(J100*H100,2)</f>
        <v>86.109999999999999</v>
      </c>
      <c r="S100" s="77"/>
      <c r="T100" s="232">
        <f>S100*H100</f>
        <v>0</v>
      </c>
      <c r="U100" s="232">
        <v>0</v>
      </c>
      <c r="V100" s="232">
        <f>U100*H100</f>
        <v>0</v>
      </c>
      <c r="W100" s="232">
        <v>0</v>
      </c>
      <c r="X100" s="232">
        <f>W100*H100</f>
        <v>0</v>
      </c>
      <c r="Y100" s="233" t="s">
        <v>1</v>
      </c>
      <c r="AR100" s="11" t="s">
        <v>149</v>
      </c>
      <c r="AT100" s="11" t="s">
        <v>144</v>
      </c>
      <c r="AU100" s="11" t="s">
        <v>82</v>
      </c>
      <c r="AY100" s="11" t="s">
        <v>142</v>
      </c>
      <c r="BE100" s="130">
        <f>IF(O100="základní",K100,0)</f>
        <v>86.109999999999999</v>
      </c>
      <c r="BF100" s="130">
        <f>IF(O100="snížená",K100,0)</f>
        <v>0</v>
      </c>
      <c r="BG100" s="130">
        <f>IF(O100="zákl. přenesená",K100,0)</f>
        <v>0</v>
      </c>
      <c r="BH100" s="130">
        <f>IF(O100="sníž. přenesená",K100,0)</f>
        <v>0</v>
      </c>
      <c r="BI100" s="130">
        <f>IF(O100="nulová",K100,0)</f>
        <v>0</v>
      </c>
      <c r="BJ100" s="11" t="s">
        <v>82</v>
      </c>
      <c r="BK100" s="130">
        <f>ROUND(P100*H100,2)</f>
        <v>86.109999999999999</v>
      </c>
      <c r="BL100" s="11" t="s">
        <v>149</v>
      </c>
      <c r="BM100" s="11" t="s">
        <v>161</v>
      </c>
    </row>
    <row r="101" s="1" customFormat="1">
      <c r="B101" s="36"/>
      <c r="C101" s="37"/>
      <c r="D101" s="234" t="s">
        <v>151</v>
      </c>
      <c r="E101" s="37"/>
      <c r="F101" s="235" t="s">
        <v>162</v>
      </c>
      <c r="G101" s="37"/>
      <c r="H101" s="37"/>
      <c r="I101" s="145"/>
      <c r="J101" s="145"/>
      <c r="K101" s="37"/>
      <c r="L101" s="37"/>
      <c r="M101" s="38"/>
      <c r="N101" s="236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8"/>
      <c r="AT101" s="11" t="s">
        <v>151</v>
      </c>
      <c r="AU101" s="11" t="s">
        <v>82</v>
      </c>
    </row>
    <row r="102" s="1" customFormat="1" ht="22.5" customHeight="1">
      <c r="B102" s="36"/>
      <c r="C102" s="222" t="s">
        <v>163</v>
      </c>
      <c r="D102" s="222" t="s">
        <v>144</v>
      </c>
      <c r="E102" s="223" t="s">
        <v>164</v>
      </c>
      <c r="F102" s="224" t="s">
        <v>165</v>
      </c>
      <c r="G102" s="225" t="s">
        <v>147</v>
      </c>
      <c r="H102" s="226">
        <v>1</v>
      </c>
      <c r="I102" s="227">
        <v>0</v>
      </c>
      <c r="J102" s="227">
        <v>86.109999999999999</v>
      </c>
      <c r="K102" s="228">
        <f>ROUND(P102*H102,2)</f>
        <v>86.109999999999999</v>
      </c>
      <c r="L102" s="224" t="s">
        <v>148</v>
      </c>
      <c r="M102" s="38"/>
      <c r="N102" s="229" t="s">
        <v>1</v>
      </c>
      <c r="O102" s="230" t="s">
        <v>43</v>
      </c>
      <c r="P102" s="231">
        <f>I102+J102</f>
        <v>86.109999999999999</v>
      </c>
      <c r="Q102" s="231">
        <f>ROUND(I102*H102,2)</f>
        <v>0</v>
      </c>
      <c r="R102" s="231">
        <f>ROUND(J102*H102,2)</f>
        <v>86.109999999999999</v>
      </c>
      <c r="S102" s="77"/>
      <c r="T102" s="232">
        <f>S102*H102</f>
        <v>0</v>
      </c>
      <c r="U102" s="232">
        <v>0</v>
      </c>
      <c r="V102" s="232">
        <f>U102*H102</f>
        <v>0</v>
      </c>
      <c r="W102" s="232">
        <v>0</v>
      </c>
      <c r="X102" s="232">
        <f>W102*H102</f>
        <v>0</v>
      </c>
      <c r="Y102" s="233" t="s">
        <v>1</v>
      </c>
      <c r="AR102" s="11" t="s">
        <v>149</v>
      </c>
      <c r="AT102" s="11" t="s">
        <v>144</v>
      </c>
      <c r="AU102" s="11" t="s">
        <v>82</v>
      </c>
      <c r="AY102" s="11" t="s">
        <v>142</v>
      </c>
      <c r="BE102" s="130">
        <f>IF(O102="základní",K102,0)</f>
        <v>86.109999999999999</v>
      </c>
      <c r="BF102" s="130">
        <f>IF(O102="snížená",K102,0)</f>
        <v>0</v>
      </c>
      <c r="BG102" s="130">
        <f>IF(O102="zákl. přenesená",K102,0)</f>
        <v>0</v>
      </c>
      <c r="BH102" s="130">
        <f>IF(O102="sníž. přenesená",K102,0)</f>
        <v>0</v>
      </c>
      <c r="BI102" s="130">
        <f>IF(O102="nulová",K102,0)</f>
        <v>0</v>
      </c>
      <c r="BJ102" s="11" t="s">
        <v>82</v>
      </c>
      <c r="BK102" s="130">
        <f>ROUND(P102*H102,2)</f>
        <v>86.109999999999999</v>
      </c>
      <c r="BL102" s="11" t="s">
        <v>149</v>
      </c>
      <c r="BM102" s="11" t="s">
        <v>166</v>
      </c>
    </row>
    <row r="103" s="1" customFormat="1">
      <c r="B103" s="36"/>
      <c r="C103" s="37"/>
      <c r="D103" s="234" t="s">
        <v>151</v>
      </c>
      <c r="E103" s="37"/>
      <c r="F103" s="235" t="s">
        <v>167</v>
      </c>
      <c r="G103" s="37"/>
      <c r="H103" s="37"/>
      <c r="I103" s="145"/>
      <c r="J103" s="145"/>
      <c r="K103" s="37"/>
      <c r="L103" s="37"/>
      <c r="M103" s="38"/>
      <c r="N103" s="236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8"/>
      <c r="AT103" s="11" t="s">
        <v>151</v>
      </c>
      <c r="AU103" s="11" t="s">
        <v>82</v>
      </c>
    </row>
    <row r="104" s="1" customFormat="1" ht="22.5" customHeight="1">
      <c r="B104" s="36"/>
      <c r="C104" s="222" t="s">
        <v>168</v>
      </c>
      <c r="D104" s="222" t="s">
        <v>144</v>
      </c>
      <c r="E104" s="223" t="s">
        <v>169</v>
      </c>
      <c r="F104" s="224" t="s">
        <v>170</v>
      </c>
      <c r="G104" s="225" t="s">
        <v>147</v>
      </c>
      <c r="H104" s="226">
        <v>1</v>
      </c>
      <c r="I104" s="227">
        <v>0</v>
      </c>
      <c r="J104" s="227">
        <v>69.829999999999998</v>
      </c>
      <c r="K104" s="228">
        <f>ROUND(P104*H104,2)</f>
        <v>69.829999999999998</v>
      </c>
      <c r="L104" s="224" t="s">
        <v>148</v>
      </c>
      <c r="M104" s="38"/>
      <c r="N104" s="229" t="s">
        <v>1</v>
      </c>
      <c r="O104" s="230" t="s">
        <v>43</v>
      </c>
      <c r="P104" s="231">
        <f>I104+J104</f>
        <v>69.829999999999998</v>
      </c>
      <c r="Q104" s="231">
        <f>ROUND(I104*H104,2)</f>
        <v>0</v>
      </c>
      <c r="R104" s="231">
        <f>ROUND(J104*H104,2)</f>
        <v>69.829999999999998</v>
      </c>
      <c r="S104" s="77"/>
      <c r="T104" s="232">
        <f>S104*H104</f>
        <v>0</v>
      </c>
      <c r="U104" s="232">
        <v>0</v>
      </c>
      <c r="V104" s="232">
        <f>U104*H104</f>
        <v>0</v>
      </c>
      <c r="W104" s="232">
        <v>0</v>
      </c>
      <c r="X104" s="232">
        <f>W104*H104</f>
        <v>0</v>
      </c>
      <c r="Y104" s="233" t="s">
        <v>1</v>
      </c>
      <c r="AR104" s="11" t="s">
        <v>149</v>
      </c>
      <c r="AT104" s="11" t="s">
        <v>144</v>
      </c>
      <c r="AU104" s="11" t="s">
        <v>82</v>
      </c>
      <c r="AY104" s="11" t="s">
        <v>142</v>
      </c>
      <c r="BE104" s="130">
        <f>IF(O104="základní",K104,0)</f>
        <v>69.829999999999998</v>
      </c>
      <c r="BF104" s="130">
        <f>IF(O104="snížená",K104,0)</f>
        <v>0</v>
      </c>
      <c r="BG104" s="130">
        <f>IF(O104="zákl. přenesená",K104,0)</f>
        <v>0</v>
      </c>
      <c r="BH104" s="130">
        <f>IF(O104="sníž. přenesená",K104,0)</f>
        <v>0</v>
      </c>
      <c r="BI104" s="130">
        <f>IF(O104="nulová",K104,0)</f>
        <v>0</v>
      </c>
      <c r="BJ104" s="11" t="s">
        <v>82</v>
      </c>
      <c r="BK104" s="130">
        <f>ROUND(P104*H104,2)</f>
        <v>69.829999999999998</v>
      </c>
      <c r="BL104" s="11" t="s">
        <v>149</v>
      </c>
      <c r="BM104" s="11" t="s">
        <v>171</v>
      </c>
    </row>
    <row r="105" s="1" customFormat="1">
      <c r="B105" s="36"/>
      <c r="C105" s="37"/>
      <c r="D105" s="234" t="s">
        <v>151</v>
      </c>
      <c r="E105" s="37"/>
      <c r="F105" s="235" t="s">
        <v>172</v>
      </c>
      <c r="G105" s="37"/>
      <c r="H105" s="37"/>
      <c r="I105" s="145"/>
      <c r="J105" s="145"/>
      <c r="K105" s="37"/>
      <c r="L105" s="37"/>
      <c r="M105" s="38"/>
      <c r="N105" s="236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8"/>
      <c r="AT105" s="11" t="s">
        <v>151</v>
      </c>
      <c r="AU105" s="11" t="s">
        <v>82</v>
      </c>
    </row>
    <row r="106" s="1" customFormat="1" ht="22.5" customHeight="1">
      <c r="B106" s="36"/>
      <c r="C106" s="222" t="s">
        <v>173</v>
      </c>
      <c r="D106" s="222" t="s">
        <v>144</v>
      </c>
      <c r="E106" s="223" t="s">
        <v>174</v>
      </c>
      <c r="F106" s="224" t="s">
        <v>175</v>
      </c>
      <c r="G106" s="225" t="s">
        <v>147</v>
      </c>
      <c r="H106" s="226">
        <v>1</v>
      </c>
      <c r="I106" s="227">
        <v>0</v>
      </c>
      <c r="J106" s="227">
        <v>69.829999999999998</v>
      </c>
      <c r="K106" s="228">
        <f>ROUND(P106*H106,2)</f>
        <v>69.829999999999998</v>
      </c>
      <c r="L106" s="224" t="s">
        <v>148</v>
      </c>
      <c r="M106" s="38"/>
      <c r="N106" s="229" t="s">
        <v>1</v>
      </c>
      <c r="O106" s="230" t="s">
        <v>43</v>
      </c>
      <c r="P106" s="231">
        <f>I106+J106</f>
        <v>69.829999999999998</v>
      </c>
      <c r="Q106" s="231">
        <f>ROUND(I106*H106,2)</f>
        <v>0</v>
      </c>
      <c r="R106" s="231">
        <f>ROUND(J106*H106,2)</f>
        <v>69.829999999999998</v>
      </c>
      <c r="S106" s="77"/>
      <c r="T106" s="232">
        <f>S106*H106</f>
        <v>0</v>
      </c>
      <c r="U106" s="232">
        <v>0</v>
      </c>
      <c r="V106" s="232">
        <f>U106*H106</f>
        <v>0</v>
      </c>
      <c r="W106" s="232">
        <v>0</v>
      </c>
      <c r="X106" s="232">
        <f>W106*H106</f>
        <v>0</v>
      </c>
      <c r="Y106" s="233" t="s">
        <v>1</v>
      </c>
      <c r="AR106" s="11" t="s">
        <v>149</v>
      </c>
      <c r="AT106" s="11" t="s">
        <v>144</v>
      </c>
      <c r="AU106" s="11" t="s">
        <v>82</v>
      </c>
      <c r="AY106" s="11" t="s">
        <v>142</v>
      </c>
      <c r="BE106" s="130">
        <f>IF(O106="základní",K106,0)</f>
        <v>69.829999999999998</v>
      </c>
      <c r="BF106" s="130">
        <f>IF(O106="snížená",K106,0)</f>
        <v>0</v>
      </c>
      <c r="BG106" s="130">
        <f>IF(O106="zákl. přenesená",K106,0)</f>
        <v>0</v>
      </c>
      <c r="BH106" s="130">
        <f>IF(O106="sníž. přenesená",K106,0)</f>
        <v>0</v>
      </c>
      <c r="BI106" s="130">
        <f>IF(O106="nulová",K106,0)</f>
        <v>0</v>
      </c>
      <c r="BJ106" s="11" t="s">
        <v>82</v>
      </c>
      <c r="BK106" s="130">
        <f>ROUND(P106*H106,2)</f>
        <v>69.829999999999998</v>
      </c>
      <c r="BL106" s="11" t="s">
        <v>149</v>
      </c>
      <c r="BM106" s="11" t="s">
        <v>176</v>
      </c>
    </row>
    <row r="107" s="1" customFormat="1">
      <c r="B107" s="36"/>
      <c r="C107" s="37"/>
      <c r="D107" s="234" t="s">
        <v>151</v>
      </c>
      <c r="E107" s="37"/>
      <c r="F107" s="235" t="s">
        <v>177</v>
      </c>
      <c r="G107" s="37"/>
      <c r="H107" s="37"/>
      <c r="I107" s="145"/>
      <c r="J107" s="145"/>
      <c r="K107" s="37"/>
      <c r="L107" s="37"/>
      <c r="M107" s="38"/>
      <c r="N107" s="236"/>
      <c r="O107" s="77"/>
      <c r="P107" s="77"/>
      <c r="Q107" s="77"/>
      <c r="R107" s="77"/>
      <c r="S107" s="77"/>
      <c r="T107" s="77"/>
      <c r="U107" s="77"/>
      <c r="V107" s="77"/>
      <c r="W107" s="77"/>
      <c r="X107" s="77"/>
      <c r="Y107" s="78"/>
      <c r="AT107" s="11" t="s">
        <v>151</v>
      </c>
      <c r="AU107" s="11" t="s">
        <v>82</v>
      </c>
    </row>
    <row r="108" s="1" customFormat="1" ht="22.5" customHeight="1">
      <c r="B108" s="36"/>
      <c r="C108" s="222" t="s">
        <v>178</v>
      </c>
      <c r="D108" s="222" t="s">
        <v>144</v>
      </c>
      <c r="E108" s="223" t="s">
        <v>179</v>
      </c>
      <c r="F108" s="224" t="s">
        <v>180</v>
      </c>
      <c r="G108" s="225" t="s">
        <v>147</v>
      </c>
      <c r="H108" s="226">
        <v>1</v>
      </c>
      <c r="I108" s="227">
        <v>0</v>
      </c>
      <c r="J108" s="227">
        <v>69.829999999999998</v>
      </c>
      <c r="K108" s="228">
        <f>ROUND(P108*H108,2)</f>
        <v>69.829999999999998</v>
      </c>
      <c r="L108" s="224" t="s">
        <v>148</v>
      </c>
      <c r="M108" s="38"/>
      <c r="N108" s="229" t="s">
        <v>1</v>
      </c>
      <c r="O108" s="230" t="s">
        <v>43</v>
      </c>
      <c r="P108" s="231">
        <f>I108+J108</f>
        <v>69.829999999999998</v>
      </c>
      <c r="Q108" s="231">
        <f>ROUND(I108*H108,2)</f>
        <v>0</v>
      </c>
      <c r="R108" s="231">
        <f>ROUND(J108*H108,2)</f>
        <v>69.829999999999998</v>
      </c>
      <c r="S108" s="77"/>
      <c r="T108" s="232">
        <f>S108*H108</f>
        <v>0</v>
      </c>
      <c r="U108" s="232">
        <v>0</v>
      </c>
      <c r="V108" s="232">
        <f>U108*H108</f>
        <v>0</v>
      </c>
      <c r="W108" s="232">
        <v>0</v>
      </c>
      <c r="X108" s="232">
        <f>W108*H108</f>
        <v>0</v>
      </c>
      <c r="Y108" s="233" t="s">
        <v>1</v>
      </c>
      <c r="AR108" s="11" t="s">
        <v>149</v>
      </c>
      <c r="AT108" s="11" t="s">
        <v>144</v>
      </c>
      <c r="AU108" s="11" t="s">
        <v>82</v>
      </c>
      <c r="AY108" s="11" t="s">
        <v>142</v>
      </c>
      <c r="BE108" s="130">
        <f>IF(O108="základní",K108,0)</f>
        <v>69.829999999999998</v>
      </c>
      <c r="BF108" s="130">
        <f>IF(O108="snížená",K108,0)</f>
        <v>0</v>
      </c>
      <c r="BG108" s="130">
        <f>IF(O108="zákl. přenesená",K108,0)</f>
        <v>0</v>
      </c>
      <c r="BH108" s="130">
        <f>IF(O108="sníž. přenesená",K108,0)</f>
        <v>0</v>
      </c>
      <c r="BI108" s="130">
        <f>IF(O108="nulová",K108,0)</f>
        <v>0</v>
      </c>
      <c r="BJ108" s="11" t="s">
        <v>82</v>
      </c>
      <c r="BK108" s="130">
        <f>ROUND(P108*H108,2)</f>
        <v>69.829999999999998</v>
      </c>
      <c r="BL108" s="11" t="s">
        <v>149</v>
      </c>
      <c r="BM108" s="11" t="s">
        <v>181</v>
      </c>
    </row>
    <row r="109" s="1" customFormat="1">
      <c r="B109" s="36"/>
      <c r="C109" s="37"/>
      <c r="D109" s="234" t="s">
        <v>151</v>
      </c>
      <c r="E109" s="37"/>
      <c r="F109" s="235" t="s">
        <v>182</v>
      </c>
      <c r="G109" s="37"/>
      <c r="H109" s="37"/>
      <c r="I109" s="145"/>
      <c r="J109" s="145"/>
      <c r="K109" s="37"/>
      <c r="L109" s="37"/>
      <c r="M109" s="38"/>
      <c r="N109" s="236"/>
      <c r="O109" s="77"/>
      <c r="P109" s="77"/>
      <c r="Q109" s="77"/>
      <c r="R109" s="77"/>
      <c r="S109" s="77"/>
      <c r="T109" s="77"/>
      <c r="U109" s="77"/>
      <c r="V109" s="77"/>
      <c r="W109" s="77"/>
      <c r="X109" s="77"/>
      <c r="Y109" s="78"/>
      <c r="AT109" s="11" t="s">
        <v>151</v>
      </c>
      <c r="AU109" s="11" t="s">
        <v>82</v>
      </c>
    </row>
    <row r="110" s="1" customFormat="1" ht="22.5" customHeight="1">
      <c r="B110" s="36"/>
      <c r="C110" s="222" t="s">
        <v>183</v>
      </c>
      <c r="D110" s="222" t="s">
        <v>144</v>
      </c>
      <c r="E110" s="223" t="s">
        <v>184</v>
      </c>
      <c r="F110" s="224" t="s">
        <v>185</v>
      </c>
      <c r="G110" s="225" t="s">
        <v>147</v>
      </c>
      <c r="H110" s="226">
        <v>1</v>
      </c>
      <c r="I110" s="227">
        <v>0</v>
      </c>
      <c r="J110" s="227">
        <v>69.829999999999998</v>
      </c>
      <c r="K110" s="228">
        <f>ROUND(P110*H110,2)</f>
        <v>69.829999999999998</v>
      </c>
      <c r="L110" s="224" t="s">
        <v>148</v>
      </c>
      <c r="M110" s="38"/>
      <c r="N110" s="229" t="s">
        <v>1</v>
      </c>
      <c r="O110" s="230" t="s">
        <v>43</v>
      </c>
      <c r="P110" s="231">
        <f>I110+J110</f>
        <v>69.829999999999998</v>
      </c>
      <c r="Q110" s="231">
        <f>ROUND(I110*H110,2)</f>
        <v>0</v>
      </c>
      <c r="R110" s="231">
        <f>ROUND(J110*H110,2)</f>
        <v>69.829999999999998</v>
      </c>
      <c r="S110" s="77"/>
      <c r="T110" s="232">
        <f>S110*H110</f>
        <v>0</v>
      </c>
      <c r="U110" s="232">
        <v>0</v>
      </c>
      <c r="V110" s="232">
        <f>U110*H110</f>
        <v>0</v>
      </c>
      <c r="W110" s="232">
        <v>0</v>
      </c>
      <c r="X110" s="232">
        <f>W110*H110</f>
        <v>0</v>
      </c>
      <c r="Y110" s="233" t="s">
        <v>1</v>
      </c>
      <c r="AR110" s="11" t="s">
        <v>149</v>
      </c>
      <c r="AT110" s="11" t="s">
        <v>144</v>
      </c>
      <c r="AU110" s="11" t="s">
        <v>82</v>
      </c>
      <c r="AY110" s="11" t="s">
        <v>142</v>
      </c>
      <c r="BE110" s="130">
        <f>IF(O110="základní",K110,0)</f>
        <v>69.829999999999998</v>
      </c>
      <c r="BF110" s="130">
        <f>IF(O110="snížená",K110,0)</f>
        <v>0</v>
      </c>
      <c r="BG110" s="130">
        <f>IF(O110="zákl. přenesená",K110,0)</f>
        <v>0</v>
      </c>
      <c r="BH110" s="130">
        <f>IF(O110="sníž. přenesená",K110,0)</f>
        <v>0</v>
      </c>
      <c r="BI110" s="130">
        <f>IF(O110="nulová",K110,0)</f>
        <v>0</v>
      </c>
      <c r="BJ110" s="11" t="s">
        <v>82</v>
      </c>
      <c r="BK110" s="130">
        <f>ROUND(P110*H110,2)</f>
        <v>69.829999999999998</v>
      </c>
      <c r="BL110" s="11" t="s">
        <v>149</v>
      </c>
      <c r="BM110" s="11" t="s">
        <v>186</v>
      </c>
    </row>
    <row r="111" s="1" customFormat="1">
      <c r="B111" s="36"/>
      <c r="C111" s="37"/>
      <c r="D111" s="234" t="s">
        <v>151</v>
      </c>
      <c r="E111" s="37"/>
      <c r="F111" s="235" t="s">
        <v>187</v>
      </c>
      <c r="G111" s="37"/>
      <c r="H111" s="37"/>
      <c r="I111" s="145"/>
      <c r="J111" s="145"/>
      <c r="K111" s="37"/>
      <c r="L111" s="37"/>
      <c r="M111" s="38"/>
      <c r="N111" s="236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8"/>
      <c r="AT111" s="11" t="s">
        <v>151</v>
      </c>
      <c r="AU111" s="11" t="s">
        <v>82</v>
      </c>
    </row>
    <row r="112" s="1" customFormat="1" ht="22.5" customHeight="1">
      <c r="B112" s="36"/>
      <c r="C112" s="222" t="s">
        <v>82</v>
      </c>
      <c r="D112" s="222" t="s">
        <v>144</v>
      </c>
      <c r="E112" s="223" t="s">
        <v>188</v>
      </c>
      <c r="F112" s="224" t="s">
        <v>189</v>
      </c>
      <c r="G112" s="225" t="s">
        <v>147</v>
      </c>
      <c r="H112" s="226">
        <v>1</v>
      </c>
      <c r="I112" s="227">
        <v>0</v>
      </c>
      <c r="J112" s="227">
        <v>117.42</v>
      </c>
      <c r="K112" s="228">
        <f>ROUND(P112*H112,2)</f>
        <v>117.42</v>
      </c>
      <c r="L112" s="224" t="s">
        <v>148</v>
      </c>
      <c r="M112" s="38"/>
      <c r="N112" s="229" t="s">
        <v>1</v>
      </c>
      <c r="O112" s="230" t="s">
        <v>43</v>
      </c>
      <c r="P112" s="231">
        <f>I112+J112</f>
        <v>117.42</v>
      </c>
      <c r="Q112" s="231">
        <f>ROUND(I112*H112,2)</f>
        <v>0</v>
      </c>
      <c r="R112" s="231">
        <f>ROUND(J112*H112,2)</f>
        <v>117.42</v>
      </c>
      <c r="S112" s="77"/>
      <c r="T112" s="232">
        <f>S112*H112</f>
        <v>0</v>
      </c>
      <c r="U112" s="232">
        <v>0</v>
      </c>
      <c r="V112" s="232">
        <f>U112*H112</f>
        <v>0</v>
      </c>
      <c r="W112" s="232">
        <v>0</v>
      </c>
      <c r="X112" s="232">
        <f>W112*H112</f>
        <v>0</v>
      </c>
      <c r="Y112" s="233" t="s">
        <v>1</v>
      </c>
      <c r="AR112" s="11" t="s">
        <v>149</v>
      </c>
      <c r="AT112" s="11" t="s">
        <v>144</v>
      </c>
      <c r="AU112" s="11" t="s">
        <v>82</v>
      </c>
      <c r="AY112" s="11" t="s">
        <v>142</v>
      </c>
      <c r="BE112" s="130">
        <f>IF(O112="základní",K112,0)</f>
        <v>117.42</v>
      </c>
      <c r="BF112" s="130">
        <f>IF(O112="snížená",K112,0)</f>
        <v>0</v>
      </c>
      <c r="BG112" s="130">
        <f>IF(O112="zákl. přenesená",K112,0)</f>
        <v>0</v>
      </c>
      <c r="BH112" s="130">
        <f>IF(O112="sníž. přenesená",K112,0)</f>
        <v>0</v>
      </c>
      <c r="BI112" s="130">
        <f>IF(O112="nulová",K112,0)</f>
        <v>0</v>
      </c>
      <c r="BJ112" s="11" t="s">
        <v>82</v>
      </c>
      <c r="BK112" s="130">
        <f>ROUND(P112*H112,2)</f>
        <v>117.42</v>
      </c>
      <c r="BL112" s="11" t="s">
        <v>149</v>
      </c>
      <c r="BM112" s="11" t="s">
        <v>190</v>
      </c>
    </row>
    <row r="113" s="1" customFormat="1">
      <c r="B113" s="36"/>
      <c r="C113" s="37"/>
      <c r="D113" s="234" t="s">
        <v>151</v>
      </c>
      <c r="E113" s="37"/>
      <c r="F113" s="235" t="s">
        <v>191</v>
      </c>
      <c r="G113" s="37"/>
      <c r="H113" s="37"/>
      <c r="I113" s="145"/>
      <c r="J113" s="145"/>
      <c r="K113" s="37"/>
      <c r="L113" s="37"/>
      <c r="M113" s="38"/>
      <c r="N113" s="236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8"/>
      <c r="AT113" s="11" t="s">
        <v>151</v>
      </c>
      <c r="AU113" s="11" t="s">
        <v>82</v>
      </c>
    </row>
    <row r="114" s="1" customFormat="1" ht="22.5" customHeight="1">
      <c r="B114" s="36"/>
      <c r="C114" s="222" t="s">
        <v>84</v>
      </c>
      <c r="D114" s="222" t="s">
        <v>144</v>
      </c>
      <c r="E114" s="223" t="s">
        <v>192</v>
      </c>
      <c r="F114" s="224" t="s">
        <v>193</v>
      </c>
      <c r="G114" s="225" t="s">
        <v>147</v>
      </c>
      <c r="H114" s="226">
        <v>1</v>
      </c>
      <c r="I114" s="227">
        <v>0</v>
      </c>
      <c r="J114" s="227">
        <v>117.42</v>
      </c>
      <c r="K114" s="228">
        <f>ROUND(P114*H114,2)</f>
        <v>117.42</v>
      </c>
      <c r="L114" s="224" t="s">
        <v>148</v>
      </c>
      <c r="M114" s="38"/>
      <c r="N114" s="229" t="s">
        <v>1</v>
      </c>
      <c r="O114" s="230" t="s">
        <v>43</v>
      </c>
      <c r="P114" s="231">
        <f>I114+J114</f>
        <v>117.42</v>
      </c>
      <c r="Q114" s="231">
        <f>ROUND(I114*H114,2)</f>
        <v>0</v>
      </c>
      <c r="R114" s="231">
        <f>ROUND(J114*H114,2)</f>
        <v>117.42</v>
      </c>
      <c r="S114" s="77"/>
      <c r="T114" s="232">
        <f>S114*H114</f>
        <v>0</v>
      </c>
      <c r="U114" s="232">
        <v>0</v>
      </c>
      <c r="V114" s="232">
        <f>U114*H114</f>
        <v>0</v>
      </c>
      <c r="W114" s="232">
        <v>0</v>
      </c>
      <c r="X114" s="232">
        <f>W114*H114</f>
        <v>0</v>
      </c>
      <c r="Y114" s="233" t="s">
        <v>1</v>
      </c>
      <c r="AR114" s="11" t="s">
        <v>149</v>
      </c>
      <c r="AT114" s="11" t="s">
        <v>144</v>
      </c>
      <c r="AU114" s="11" t="s">
        <v>82</v>
      </c>
      <c r="AY114" s="11" t="s">
        <v>142</v>
      </c>
      <c r="BE114" s="130">
        <f>IF(O114="základní",K114,0)</f>
        <v>117.42</v>
      </c>
      <c r="BF114" s="130">
        <f>IF(O114="snížená",K114,0)</f>
        <v>0</v>
      </c>
      <c r="BG114" s="130">
        <f>IF(O114="zákl. přenesená",K114,0)</f>
        <v>0</v>
      </c>
      <c r="BH114" s="130">
        <f>IF(O114="sníž. přenesená",K114,0)</f>
        <v>0</v>
      </c>
      <c r="BI114" s="130">
        <f>IF(O114="nulová",K114,0)</f>
        <v>0</v>
      </c>
      <c r="BJ114" s="11" t="s">
        <v>82</v>
      </c>
      <c r="BK114" s="130">
        <f>ROUND(P114*H114,2)</f>
        <v>117.42</v>
      </c>
      <c r="BL114" s="11" t="s">
        <v>149</v>
      </c>
      <c r="BM114" s="11" t="s">
        <v>194</v>
      </c>
    </row>
    <row r="115" s="1" customFormat="1">
      <c r="B115" s="36"/>
      <c r="C115" s="37"/>
      <c r="D115" s="234" t="s">
        <v>151</v>
      </c>
      <c r="E115" s="37"/>
      <c r="F115" s="235" t="s">
        <v>195</v>
      </c>
      <c r="G115" s="37"/>
      <c r="H115" s="37"/>
      <c r="I115" s="145"/>
      <c r="J115" s="145"/>
      <c r="K115" s="37"/>
      <c r="L115" s="37"/>
      <c r="M115" s="38"/>
      <c r="N115" s="236"/>
      <c r="O115" s="77"/>
      <c r="P115" s="77"/>
      <c r="Q115" s="77"/>
      <c r="R115" s="77"/>
      <c r="S115" s="77"/>
      <c r="T115" s="77"/>
      <c r="U115" s="77"/>
      <c r="V115" s="77"/>
      <c r="W115" s="77"/>
      <c r="X115" s="77"/>
      <c r="Y115" s="78"/>
      <c r="AT115" s="11" t="s">
        <v>151</v>
      </c>
      <c r="AU115" s="11" t="s">
        <v>82</v>
      </c>
    </row>
    <row r="116" s="1" customFormat="1" ht="22.5" customHeight="1">
      <c r="B116" s="36"/>
      <c r="C116" s="222" t="s">
        <v>196</v>
      </c>
      <c r="D116" s="222" t="s">
        <v>144</v>
      </c>
      <c r="E116" s="223" t="s">
        <v>197</v>
      </c>
      <c r="F116" s="224" t="s">
        <v>198</v>
      </c>
      <c r="G116" s="225" t="s">
        <v>147</v>
      </c>
      <c r="H116" s="226">
        <v>1</v>
      </c>
      <c r="I116" s="227">
        <v>0</v>
      </c>
      <c r="J116" s="227">
        <v>117.42</v>
      </c>
      <c r="K116" s="228">
        <f>ROUND(P116*H116,2)</f>
        <v>117.42</v>
      </c>
      <c r="L116" s="224" t="s">
        <v>148</v>
      </c>
      <c r="M116" s="38"/>
      <c r="N116" s="229" t="s">
        <v>1</v>
      </c>
      <c r="O116" s="230" t="s">
        <v>43</v>
      </c>
      <c r="P116" s="231">
        <f>I116+J116</f>
        <v>117.42</v>
      </c>
      <c r="Q116" s="231">
        <f>ROUND(I116*H116,2)</f>
        <v>0</v>
      </c>
      <c r="R116" s="231">
        <f>ROUND(J116*H116,2)</f>
        <v>117.42</v>
      </c>
      <c r="S116" s="77"/>
      <c r="T116" s="232">
        <f>S116*H116</f>
        <v>0</v>
      </c>
      <c r="U116" s="232">
        <v>0</v>
      </c>
      <c r="V116" s="232">
        <f>U116*H116</f>
        <v>0</v>
      </c>
      <c r="W116" s="232">
        <v>0</v>
      </c>
      <c r="X116" s="232">
        <f>W116*H116</f>
        <v>0</v>
      </c>
      <c r="Y116" s="233" t="s">
        <v>1</v>
      </c>
      <c r="AR116" s="11" t="s">
        <v>149</v>
      </c>
      <c r="AT116" s="11" t="s">
        <v>144</v>
      </c>
      <c r="AU116" s="11" t="s">
        <v>82</v>
      </c>
      <c r="AY116" s="11" t="s">
        <v>142</v>
      </c>
      <c r="BE116" s="130">
        <f>IF(O116="základní",K116,0)</f>
        <v>117.42</v>
      </c>
      <c r="BF116" s="130">
        <f>IF(O116="snížená",K116,0)</f>
        <v>0</v>
      </c>
      <c r="BG116" s="130">
        <f>IF(O116="zákl. přenesená",K116,0)</f>
        <v>0</v>
      </c>
      <c r="BH116" s="130">
        <f>IF(O116="sníž. přenesená",K116,0)</f>
        <v>0</v>
      </c>
      <c r="BI116" s="130">
        <f>IF(O116="nulová",K116,0)</f>
        <v>0</v>
      </c>
      <c r="BJ116" s="11" t="s">
        <v>82</v>
      </c>
      <c r="BK116" s="130">
        <f>ROUND(P116*H116,2)</f>
        <v>117.42</v>
      </c>
      <c r="BL116" s="11" t="s">
        <v>149</v>
      </c>
      <c r="BM116" s="11" t="s">
        <v>199</v>
      </c>
    </row>
    <row r="117" s="1" customFormat="1">
      <c r="B117" s="36"/>
      <c r="C117" s="37"/>
      <c r="D117" s="234" t="s">
        <v>151</v>
      </c>
      <c r="E117" s="37"/>
      <c r="F117" s="235" t="s">
        <v>200</v>
      </c>
      <c r="G117" s="37"/>
      <c r="H117" s="37"/>
      <c r="I117" s="145"/>
      <c r="J117" s="145"/>
      <c r="K117" s="37"/>
      <c r="L117" s="37"/>
      <c r="M117" s="38"/>
      <c r="N117" s="236"/>
      <c r="O117" s="77"/>
      <c r="P117" s="77"/>
      <c r="Q117" s="77"/>
      <c r="R117" s="77"/>
      <c r="S117" s="77"/>
      <c r="T117" s="77"/>
      <c r="U117" s="77"/>
      <c r="V117" s="77"/>
      <c r="W117" s="77"/>
      <c r="X117" s="77"/>
      <c r="Y117" s="78"/>
      <c r="AT117" s="11" t="s">
        <v>151</v>
      </c>
      <c r="AU117" s="11" t="s">
        <v>82</v>
      </c>
    </row>
    <row r="118" s="1" customFormat="1" ht="22.5" customHeight="1">
      <c r="B118" s="36"/>
      <c r="C118" s="222" t="s">
        <v>141</v>
      </c>
      <c r="D118" s="222" t="s">
        <v>144</v>
      </c>
      <c r="E118" s="223" t="s">
        <v>201</v>
      </c>
      <c r="F118" s="224" t="s">
        <v>202</v>
      </c>
      <c r="G118" s="225" t="s">
        <v>147</v>
      </c>
      <c r="H118" s="226">
        <v>1</v>
      </c>
      <c r="I118" s="227">
        <v>0</v>
      </c>
      <c r="J118" s="227">
        <v>1349.3</v>
      </c>
      <c r="K118" s="228">
        <f>ROUND(P118*H118,2)</f>
        <v>1349.3</v>
      </c>
      <c r="L118" s="224" t="s">
        <v>148</v>
      </c>
      <c r="M118" s="38"/>
      <c r="N118" s="229" t="s">
        <v>1</v>
      </c>
      <c r="O118" s="230" t="s">
        <v>43</v>
      </c>
      <c r="P118" s="231">
        <f>I118+J118</f>
        <v>1349.3</v>
      </c>
      <c r="Q118" s="231">
        <f>ROUND(I118*H118,2)</f>
        <v>0</v>
      </c>
      <c r="R118" s="231">
        <f>ROUND(J118*H118,2)</f>
        <v>1349.3</v>
      </c>
      <c r="S118" s="77"/>
      <c r="T118" s="232">
        <f>S118*H118</f>
        <v>0</v>
      </c>
      <c r="U118" s="232">
        <v>0</v>
      </c>
      <c r="V118" s="232">
        <f>U118*H118</f>
        <v>0</v>
      </c>
      <c r="W118" s="232">
        <v>0</v>
      </c>
      <c r="X118" s="232">
        <f>W118*H118</f>
        <v>0</v>
      </c>
      <c r="Y118" s="233" t="s">
        <v>1</v>
      </c>
      <c r="AR118" s="11" t="s">
        <v>149</v>
      </c>
      <c r="AT118" s="11" t="s">
        <v>144</v>
      </c>
      <c r="AU118" s="11" t="s">
        <v>82</v>
      </c>
      <c r="AY118" s="11" t="s">
        <v>142</v>
      </c>
      <c r="BE118" s="130">
        <f>IF(O118="základní",K118,0)</f>
        <v>1349.3</v>
      </c>
      <c r="BF118" s="130">
        <f>IF(O118="snížená",K118,0)</f>
        <v>0</v>
      </c>
      <c r="BG118" s="130">
        <f>IF(O118="zákl. přenesená",K118,0)</f>
        <v>0</v>
      </c>
      <c r="BH118" s="130">
        <f>IF(O118="sníž. přenesená",K118,0)</f>
        <v>0</v>
      </c>
      <c r="BI118" s="130">
        <f>IF(O118="nulová",K118,0)</f>
        <v>0</v>
      </c>
      <c r="BJ118" s="11" t="s">
        <v>82</v>
      </c>
      <c r="BK118" s="130">
        <f>ROUND(P118*H118,2)</f>
        <v>1349.3</v>
      </c>
      <c r="BL118" s="11" t="s">
        <v>149</v>
      </c>
      <c r="BM118" s="11" t="s">
        <v>203</v>
      </c>
    </row>
    <row r="119" s="1" customFormat="1">
      <c r="B119" s="36"/>
      <c r="C119" s="37"/>
      <c r="D119" s="234" t="s">
        <v>151</v>
      </c>
      <c r="E119" s="37"/>
      <c r="F119" s="235" t="s">
        <v>204</v>
      </c>
      <c r="G119" s="37"/>
      <c r="H119" s="37"/>
      <c r="I119" s="145"/>
      <c r="J119" s="145"/>
      <c r="K119" s="37"/>
      <c r="L119" s="37"/>
      <c r="M119" s="38"/>
      <c r="N119" s="236"/>
      <c r="O119" s="77"/>
      <c r="P119" s="77"/>
      <c r="Q119" s="77"/>
      <c r="R119" s="77"/>
      <c r="S119" s="77"/>
      <c r="T119" s="77"/>
      <c r="U119" s="77"/>
      <c r="V119" s="77"/>
      <c r="W119" s="77"/>
      <c r="X119" s="77"/>
      <c r="Y119" s="78"/>
      <c r="AT119" s="11" t="s">
        <v>151</v>
      </c>
      <c r="AU119" s="11" t="s">
        <v>82</v>
      </c>
    </row>
    <row r="120" s="1" customFormat="1" ht="22.5" customHeight="1">
      <c r="B120" s="36"/>
      <c r="C120" s="222" t="s">
        <v>205</v>
      </c>
      <c r="D120" s="222" t="s">
        <v>144</v>
      </c>
      <c r="E120" s="223" t="s">
        <v>206</v>
      </c>
      <c r="F120" s="224" t="s">
        <v>207</v>
      </c>
      <c r="G120" s="225" t="s">
        <v>147</v>
      </c>
      <c r="H120" s="226">
        <v>1</v>
      </c>
      <c r="I120" s="227">
        <v>0</v>
      </c>
      <c r="J120" s="227">
        <v>1411.0999999999999</v>
      </c>
      <c r="K120" s="228">
        <f>ROUND(P120*H120,2)</f>
        <v>1411.0999999999999</v>
      </c>
      <c r="L120" s="224" t="s">
        <v>148</v>
      </c>
      <c r="M120" s="38"/>
      <c r="N120" s="229" t="s">
        <v>1</v>
      </c>
      <c r="O120" s="230" t="s">
        <v>43</v>
      </c>
      <c r="P120" s="231">
        <f>I120+J120</f>
        <v>1411.0999999999999</v>
      </c>
      <c r="Q120" s="231">
        <f>ROUND(I120*H120,2)</f>
        <v>0</v>
      </c>
      <c r="R120" s="231">
        <f>ROUND(J120*H120,2)</f>
        <v>1411.0999999999999</v>
      </c>
      <c r="S120" s="77"/>
      <c r="T120" s="232">
        <f>S120*H120</f>
        <v>0</v>
      </c>
      <c r="U120" s="232">
        <v>0</v>
      </c>
      <c r="V120" s="232">
        <f>U120*H120</f>
        <v>0</v>
      </c>
      <c r="W120" s="232">
        <v>0</v>
      </c>
      <c r="X120" s="232">
        <f>W120*H120</f>
        <v>0</v>
      </c>
      <c r="Y120" s="233" t="s">
        <v>1</v>
      </c>
      <c r="AR120" s="11" t="s">
        <v>149</v>
      </c>
      <c r="AT120" s="11" t="s">
        <v>144</v>
      </c>
      <c r="AU120" s="11" t="s">
        <v>82</v>
      </c>
      <c r="AY120" s="11" t="s">
        <v>142</v>
      </c>
      <c r="BE120" s="130">
        <f>IF(O120="základní",K120,0)</f>
        <v>1411.0999999999999</v>
      </c>
      <c r="BF120" s="130">
        <f>IF(O120="snížená",K120,0)</f>
        <v>0</v>
      </c>
      <c r="BG120" s="130">
        <f>IF(O120="zákl. přenesená",K120,0)</f>
        <v>0</v>
      </c>
      <c r="BH120" s="130">
        <f>IF(O120="sníž. přenesená",K120,0)</f>
        <v>0</v>
      </c>
      <c r="BI120" s="130">
        <f>IF(O120="nulová",K120,0)</f>
        <v>0</v>
      </c>
      <c r="BJ120" s="11" t="s">
        <v>82</v>
      </c>
      <c r="BK120" s="130">
        <f>ROUND(P120*H120,2)</f>
        <v>1411.0999999999999</v>
      </c>
      <c r="BL120" s="11" t="s">
        <v>149</v>
      </c>
      <c r="BM120" s="11" t="s">
        <v>208</v>
      </c>
    </row>
    <row r="121" s="1" customFormat="1">
      <c r="B121" s="36"/>
      <c r="C121" s="37"/>
      <c r="D121" s="234" t="s">
        <v>151</v>
      </c>
      <c r="E121" s="37"/>
      <c r="F121" s="235" t="s">
        <v>209</v>
      </c>
      <c r="G121" s="37"/>
      <c r="H121" s="37"/>
      <c r="I121" s="145"/>
      <c r="J121" s="145"/>
      <c r="K121" s="37"/>
      <c r="L121" s="37"/>
      <c r="M121" s="38"/>
      <c r="N121" s="236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8"/>
      <c r="AT121" s="11" t="s">
        <v>151</v>
      </c>
      <c r="AU121" s="11" t="s">
        <v>82</v>
      </c>
    </row>
    <row r="122" s="1" customFormat="1" ht="22.5" customHeight="1">
      <c r="B122" s="36"/>
      <c r="C122" s="222" t="s">
        <v>210</v>
      </c>
      <c r="D122" s="222" t="s">
        <v>144</v>
      </c>
      <c r="E122" s="223" t="s">
        <v>211</v>
      </c>
      <c r="F122" s="224" t="s">
        <v>212</v>
      </c>
      <c r="G122" s="225" t="s">
        <v>147</v>
      </c>
      <c r="H122" s="226">
        <v>1</v>
      </c>
      <c r="I122" s="227">
        <v>0</v>
      </c>
      <c r="J122" s="227">
        <v>2039.4000000000001</v>
      </c>
      <c r="K122" s="228">
        <f>ROUND(P122*H122,2)</f>
        <v>2039.4000000000001</v>
      </c>
      <c r="L122" s="224" t="s">
        <v>148</v>
      </c>
      <c r="M122" s="38"/>
      <c r="N122" s="229" t="s">
        <v>1</v>
      </c>
      <c r="O122" s="230" t="s">
        <v>43</v>
      </c>
      <c r="P122" s="231">
        <f>I122+J122</f>
        <v>2039.4000000000001</v>
      </c>
      <c r="Q122" s="231">
        <f>ROUND(I122*H122,2)</f>
        <v>0</v>
      </c>
      <c r="R122" s="231">
        <f>ROUND(J122*H122,2)</f>
        <v>2039.4000000000001</v>
      </c>
      <c r="S122" s="77"/>
      <c r="T122" s="232">
        <f>S122*H122</f>
        <v>0</v>
      </c>
      <c r="U122" s="232">
        <v>0</v>
      </c>
      <c r="V122" s="232">
        <f>U122*H122</f>
        <v>0</v>
      </c>
      <c r="W122" s="232">
        <v>0</v>
      </c>
      <c r="X122" s="232">
        <f>W122*H122</f>
        <v>0</v>
      </c>
      <c r="Y122" s="233" t="s">
        <v>1</v>
      </c>
      <c r="AR122" s="11" t="s">
        <v>149</v>
      </c>
      <c r="AT122" s="11" t="s">
        <v>144</v>
      </c>
      <c r="AU122" s="11" t="s">
        <v>82</v>
      </c>
      <c r="AY122" s="11" t="s">
        <v>142</v>
      </c>
      <c r="BE122" s="130">
        <f>IF(O122="základní",K122,0)</f>
        <v>2039.4000000000001</v>
      </c>
      <c r="BF122" s="130">
        <f>IF(O122="snížená",K122,0)</f>
        <v>0</v>
      </c>
      <c r="BG122" s="130">
        <f>IF(O122="zákl. přenesená",K122,0)</f>
        <v>0</v>
      </c>
      <c r="BH122" s="130">
        <f>IF(O122="sníž. přenesená",K122,0)</f>
        <v>0</v>
      </c>
      <c r="BI122" s="130">
        <f>IF(O122="nulová",K122,0)</f>
        <v>0</v>
      </c>
      <c r="BJ122" s="11" t="s">
        <v>82</v>
      </c>
      <c r="BK122" s="130">
        <f>ROUND(P122*H122,2)</f>
        <v>2039.4000000000001</v>
      </c>
      <c r="BL122" s="11" t="s">
        <v>149</v>
      </c>
      <c r="BM122" s="11" t="s">
        <v>213</v>
      </c>
    </row>
    <row r="123" s="1" customFormat="1">
      <c r="B123" s="36"/>
      <c r="C123" s="37"/>
      <c r="D123" s="234" t="s">
        <v>151</v>
      </c>
      <c r="E123" s="37"/>
      <c r="F123" s="235" t="s">
        <v>214</v>
      </c>
      <c r="G123" s="37"/>
      <c r="H123" s="37"/>
      <c r="I123" s="145"/>
      <c r="J123" s="145"/>
      <c r="K123" s="37"/>
      <c r="L123" s="37"/>
      <c r="M123" s="38"/>
      <c r="N123" s="236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8"/>
      <c r="AT123" s="11" t="s">
        <v>151</v>
      </c>
      <c r="AU123" s="11" t="s">
        <v>82</v>
      </c>
    </row>
    <row r="124" s="1" customFormat="1" ht="22.5" customHeight="1">
      <c r="B124" s="36"/>
      <c r="C124" s="222" t="s">
        <v>215</v>
      </c>
      <c r="D124" s="222" t="s">
        <v>144</v>
      </c>
      <c r="E124" s="223" t="s">
        <v>216</v>
      </c>
      <c r="F124" s="224" t="s">
        <v>217</v>
      </c>
      <c r="G124" s="225" t="s">
        <v>147</v>
      </c>
      <c r="H124" s="226">
        <v>1</v>
      </c>
      <c r="I124" s="227">
        <v>0</v>
      </c>
      <c r="J124" s="227">
        <v>2060</v>
      </c>
      <c r="K124" s="228">
        <f>ROUND(P124*H124,2)</f>
        <v>2060</v>
      </c>
      <c r="L124" s="224" t="s">
        <v>148</v>
      </c>
      <c r="M124" s="38"/>
      <c r="N124" s="229" t="s">
        <v>1</v>
      </c>
      <c r="O124" s="230" t="s">
        <v>43</v>
      </c>
      <c r="P124" s="231">
        <f>I124+J124</f>
        <v>2060</v>
      </c>
      <c r="Q124" s="231">
        <f>ROUND(I124*H124,2)</f>
        <v>0</v>
      </c>
      <c r="R124" s="231">
        <f>ROUND(J124*H124,2)</f>
        <v>2060</v>
      </c>
      <c r="S124" s="77"/>
      <c r="T124" s="232">
        <f>S124*H124</f>
        <v>0</v>
      </c>
      <c r="U124" s="232">
        <v>0</v>
      </c>
      <c r="V124" s="232">
        <f>U124*H124</f>
        <v>0</v>
      </c>
      <c r="W124" s="232">
        <v>0</v>
      </c>
      <c r="X124" s="232">
        <f>W124*H124</f>
        <v>0</v>
      </c>
      <c r="Y124" s="233" t="s">
        <v>1</v>
      </c>
      <c r="AR124" s="11" t="s">
        <v>149</v>
      </c>
      <c r="AT124" s="11" t="s">
        <v>144</v>
      </c>
      <c r="AU124" s="11" t="s">
        <v>82</v>
      </c>
      <c r="AY124" s="11" t="s">
        <v>142</v>
      </c>
      <c r="BE124" s="130">
        <f>IF(O124="základní",K124,0)</f>
        <v>2060</v>
      </c>
      <c r="BF124" s="130">
        <f>IF(O124="snížená",K124,0)</f>
        <v>0</v>
      </c>
      <c r="BG124" s="130">
        <f>IF(O124="zákl. přenesená",K124,0)</f>
        <v>0</v>
      </c>
      <c r="BH124" s="130">
        <f>IF(O124="sníž. přenesená",K124,0)</f>
        <v>0</v>
      </c>
      <c r="BI124" s="130">
        <f>IF(O124="nulová",K124,0)</f>
        <v>0</v>
      </c>
      <c r="BJ124" s="11" t="s">
        <v>82</v>
      </c>
      <c r="BK124" s="130">
        <f>ROUND(P124*H124,2)</f>
        <v>2060</v>
      </c>
      <c r="BL124" s="11" t="s">
        <v>149</v>
      </c>
      <c r="BM124" s="11" t="s">
        <v>218</v>
      </c>
    </row>
    <row r="125" s="1" customFormat="1">
      <c r="B125" s="36"/>
      <c r="C125" s="37"/>
      <c r="D125" s="234" t="s">
        <v>151</v>
      </c>
      <c r="E125" s="37"/>
      <c r="F125" s="235" t="s">
        <v>219</v>
      </c>
      <c r="G125" s="37"/>
      <c r="H125" s="37"/>
      <c r="I125" s="145"/>
      <c r="J125" s="145"/>
      <c r="K125" s="37"/>
      <c r="L125" s="37"/>
      <c r="M125" s="38"/>
      <c r="N125" s="236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8"/>
      <c r="AT125" s="11" t="s">
        <v>151</v>
      </c>
      <c r="AU125" s="11" t="s">
        <v>82</v>
      </c>
    </row>
    <row r="126" s="1" customFormat="1" ht="22.5" customHeight="1">
      <c r="B126" s="36"/>
      <c r="C126" s="222" t="s">
        <v>220</v>
      </c>
      <c r="D126" s="222" t="s">
        <v>144</v>
      </c>
      <c r="E126" s="223" t="s">
        <v>221</v>
      </c>
      <c r="F126" s="224" t="s">
        <v>222</v>
      </c>
      <c r="G126" s="225" t="s">
        <v>147</v>
      </c>
      <c r="H126" s="226">
        <v>1</v>
      </c>
      <c r="I126" s="227">
        <v>0</v>
      </c>
      <c r="J126" s="227">
        <v>1545</v>
      </c>
      <c r="K126" s="228">
        <f>ROUND(P126*H126,2)</f>
        <v>1545</v>
      </c>
      <c r="L126" s="224" t="s">
        <v>148</v>
      </c>
      <c r="M126" s="38"/>
      <c r="N126" s="229" t="s">
        <v>1</v>
      </c>
      <c r="O126" s="230" t="s">
        <v>43</v>
      </c>
      <c r="P126" s="231">
        <f>I126+J126</f>
        <v>1545</v>
      </c>
      <c r="Q126" s="231">
        <f>ROUND(I126*H126,2)</f>
        <v>0</v>
      </c>
      <c r="R126" s="231">
        <f>ROUND(J126*H126,2)</f>
        <v>1545</v>
      </c>
      <c r="S126" s="77"/>
      <c r="T126" s="232">
        <f>S126*H126</f>
        <v>0</v>
      </c>
      <c r="U126" s="232">
        <v>0</v>
      </c>
      <c r="V126" s="232">
        <f>U126*H126</f>
        <v>0</v>
      </c>
      <c r="W126" s="232">
        <v>0</v>
      </c>
      <c r="X126" s="232">
        <f>W126*H126</f>
        <v>0</v>
      </c>
      <c r="Y126" s="233" t="s">
        <v>1</v>
      </c>
      <c r="AR126" s="11" t="s">
        <v>149</v>
      </c>
      <c r="AT126" s="11" t="s">
        <v>144</v>
      </c>
      <c r="AU126" s="11" t="s">
        <v>82</v>
      </c>
      <c r="AY126" s="11" t="s">
        <v>142</v>
      </c>
      <c r="BE126" s="130">
        <f>IF(O126="základní",K126,0)</f>
        <v>1545</v>
      </c>
      <c r="BF126" s="130">
        <f>IF(O126="snížená",K126,0)</f>
        <v>0</v>
      </c>
      <c r="BG126" s="130">
        <f>IF(O126="zákl. přenesená",K126,0)</f>
        <v>0</v>
      </c>
      <c r="BH126" s="130">
        <f>IF(O126="sníž. přenesená",K126,0)</f>
        <v>0</v>
      </c>
      <c r="BI126" s="130">
        <f>IF(O126="nulová",K126,0)</f>
        <v>0</v>
      </c>
      <c r="BJ126" s="11" t="s">
        <v>82</v>
      </c>
      <c r="BK126" s="130">
        <f>ROUND(P126*H126,2)</f>
        <v>1545</v>
      </c>
      <c r="BL126" s="11" t="s">
        <v>149</v>
      </c>
      <c r="BM126" s="11" t="s">
        <v>223</v>
      </c>
    </row>
    <row r="127" s="1" customFormat="1">
      <c r="B127" s="36"/>
      <c r="C127" s="37"/>
      <c r="D127" s="234" t="s">
        <v>151</v>
      </c>
      <c r="E127" s="37"/>
      <c r="F127" s="235" t="s">
        <v>224</v>
      </c>
      <c r="G127" s="37"/>
      <c r="H127" s="37"/>
      <c r="I127" s="145"/>
      <c r="J127" s="145"/>
      <c r="K127" s="37"/>
      <c r="L127" s="37"/>
      <c r="M127" s="38"/>
      <c r="N127" s="236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8"/>
      <c r="AT127" s="11" t="s">
        <v>151</v>
      </c>
      <c r="AU127" s="11" t="s">
        <v>82</v>
      </c>
    </row>
    <row r="128" s="1" customFormat="1" ht="22.5" customHeight="1">
      <c r="B128" s="36"/>
      <c r="C128" s="222" t="s">
        <v>225</v>
      </c>
      <c r="D128" s="222" t="s">
        <v>144</v>
      </c>
      <c r="E128" s="223" t="s">
        <v>226</v>
      </c>
      <c r="F128" s="224" t="s">
        <v>227</v>
      </c>
      <c r="G128" s="225" t="s">
        <v>147</v>
      </c>
      <c r="H128" s="226">
        <v>1</v>
      </c>
      <c r="I128" s="227">
        <v>0</v>
      </c>
      <c r="J128" s="227">
        <v>2698.5999999999999</v>
      </c>
      <c r="K128" s="228">
        <f>ROUND(P128*H128,2)</f>
        <v>2698.5999999999999</v>
      </c>
      <c r="L128" s="224" t="s">
        <v>148</v>
      </c>
      <c r="M128" s="38"/>
      <c r="N128" s="229" t="s">
        <v>1</v>
      </c>
      <c r="O128" s="230" t="s">
        <v>43</v>
      </c>
      <c r="P128" s="231">
        <f>I128+J128</f>
        <v>2698.5999999999999</v>
      </c>
      <c r="Q128" s="231">
        <f>ROUND(I128*H128,2)</f>
        <v>0</v>
      </c>
      <c r="R128" s="231">
        <f>ROUND(J128*H128,2)</f>
        <v>2698.5999999999999</v>
      </c>
      <c r="S128" s="77"/>
      <c r="T128" s="232">
        <f>S128*H128</f>
        <v>0</v>
      </c>
      <c r="U128" s="232">
        <v>0</v>
      </c>
      <c r="V128" s="232">
        <f>U128*H128</f>
        <v>0</v>
      </c>
      <c r="W128" s="232">
        <v>0</v>
      </c>
      <c r="X128" s="232">
        <f>W128*H128</f>
        <v>0</v>
      </c>
      <c r="Y128" s="233" t="s">
        <v>1</v>
      </c>
      <c r="AR128" s="11" t="s">
        <v>149</v>
      </c>
      <c r="AT128" s="11" t="s">
        <v>144</v>
      </c>
      <c r="AU128" s="11" t="s">
        <v>82</v>
      </c>
      <c r="AY128" s="11" t="s">
        <v>142</v>
      </c>
      <c r="BE128" s="130">
        <f>IF(O128="základní",K128,0)</f>
        <v>2698.5999999999999</v>
      </c>
      <c r="BF128" s="130">
        <f>IF(O128="snížená",K128,0)</f>
        <v>0</v>
      </c>
      <c r="BG128" s="130">
        <f>IF(O128="zákl. přenesená",K128,0)</f>
        <v>0</v>
      </c>
      <c r="BH128" s="130">
        <f>IF(O128="sníž. přenesená",K128,0)</f>
        <v>0</v>
      </c>
      <c r="BI128" s="130">
        <f>IF(O128="nulová",K128,0)</f>
        <v>0</v>
      </c>
      <c r="BJ128" s="11" t="s">
        <v>82</v>
      </c>
      <c r="BK128" s="130">
        <f>ROUND(P128*H128,2)</f>
        <v>2698.5999999999999</v>
      </c>
      <c r="BL128" s="11" t="s">
        <v>149</v>
      </c>
      <c r="BM128" s="11" t="s">
        <v>228</v>
      </c>
    </row>
    <row r="129" s="1" customFormat="1">
      <c r="B129" s="36"/>
      <c r="C129" s="37"/>
      <c r="D129" s="234" t="s">
        <v>151</v>
      </c>
      <c r="E129" s="37"/>
      <c r="F129" s="235" t="s">
        <v>229</v>
      </c>
      <c r="G129" s="37"/>
      <c r="H129" s="37"/>
      <c r="I129" s="145"/>
      <c r="J129" s="145"/>
      <c r="K129" s="37"/>
      <c r="L129" s="37"/>
      <c r="M129" s="38"/>
      <c r="N129" s="236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8"/>
      <c r="AT129" s="11" t="s">
        <v>151</v>
      </c>
      <c r="AU129" s="11" t="s">
        <v>82</v>
      </c>
    </row>
    <row r="130" s="1" customFormat="1" ht="22.5" customHeight="1">
      <c r="B130" s="36"/>
      <c r="C130" s="222" t="s">
        <v>230</v>
      </c>
      <c r="D130" s="222" t="s">
        <v>144</v>
      </c>
      <c r="E130" s="223" t="s">
        <v>231</v>
      </c>
      <c r="F130" s="224" t="s">
        <v>232</v>
      </c>
      <c r="G130" s="225" t="s">
        <v>147</v>
      </c>
      <c r="H130" s="226">
        <v>1</v>
      </c>
      <c r="I130" s="227">
        <v>0</v>
      </c>
      <c r="J130" s="227">
        <v>1617.0999999999999</v>
      </c>
      <c r="K130" s="228">
        <f>ROUND(P130*H130,2)</f>
        <v>1617.0999999999999</v>
      </c>
      <c r="L130" s="224" t="s">
        <v>148</v>
      </c>
      <c r="M130" s="38"/>
      <c r="N130" s="229" t="s">
        <v>1</v>
      </c>
      <c r="O130" s="230" t="s">
        <v>43</v>
      </c>
      <c r="P130" s="231">
        <f>I130+J130</f>
        <v>1617.0999999999999</v>
      </c>
      <c r="Q130" s="231">
        <f>ROUND(I130*H130,2)</f>
        <v>0</v>
      </c>
      <c r="R130" s="231">
        <f>ROUND(J130*H130,2)</f>
        <v>1617.0999999999999</v>
      </c>
      <c r="S130" s="77"/>
      <c r="T130" s="232">
        <f>S130*H130</f>
        <v>0</v>
      </c>
      <c r="U130" s="232">
        <v>0</v>
      </c>
      <c r="V130" s="232">
        <f>U130*H130</f>
        <v>0</v>
      </c>
      <c r="W130" s="232">
        <v>0</v>
      </c>
      <c r="X130" s="232">
        <f>W130*H130</f>
        <v>0</v>
      </c>
      <c r="Y130" s="233" t="s">
        <v>1</v>
      </c>
      <c r="AR130" s="11" t="s">
        <v>149</v>
      </c>
      <c r="AT130" s="11" t="s">
        <v>144</v>
      </c>
      <c r="AU130" s="11" t="s">
        <v>82</v>
      </c>
      <c r="AY130" s="11" t="s">
        <v>142</v>
      </c>
      <c r="BE130" s="130">
        <f>IF(O130="základní",K130,0)</f>
        <v>1617.0999999999999</v>
      </c>
      <c r="BF130" s="130">
        <f>IF(O130="snížená",K130,0)</f>
        <v>0</v>
      </c>
      <c r="BG130" s="130">
        <f>IF(O130="zákl. přenesená",K130,0)</f>
        <v>0</v>
      </c>
      <c r="BH130" s="130">
        <f>IF(O130="sníž. přenesená",K130,0)</f>
        <v>0</v>
      </c>
      <c r="BI130" s="130">
        <f>IF(O130="nulová",K130,0)</f>
        <v>0</v>
      </c>
      <c r="BJ130" s="11" t="s">
        <v>82</v>
      </c>
      <c r="BK130" s="130">
        <f>ROUND(P130*H130,2)</f>
        <v>1617.0999999999999</v>
      </c>
      <c r="BL130" s="11" t="s">
        <v>149</v>
      </c>
      <c r="BM130" s="11" t="s">
        <v>233</v>
      </c>
    </row>
    <row r="131" s="1" customFormat="1">
      <c r="B131" s="36"/>
      <c r="C131" s="37"/>
      <c r="D131" s="234" t="s">
        <v>151</v>
      </c>
      <c r="E131" s="37"/>
      <c r="F131" s="235" t="s">
        <v>234</v>
      </c>
      <c r="G131" s="37"/>
      <c r="H131" s="37"/>
      <c r="I131" s="145"/>
      <c r="J131" s="145"/>
      <c r="K131" s="37"/>
      <c r="L131" s="37"/>
      <c r="M131" s="38"/>
      <c r="N131" s="236"/>
      <c r="O131" s="77"/>
      <c r="P131" s="77"/>
      <c r="Q131" s="77"/>
      <c r="R131" s="77"/>
      <c r="S131" s="77"/>
      <c r="T131" s="77"/>
      <c r="U131" s="77"/>
      <c r="V131" s="77"/>
      <c r="W131" s="77"/>
      <c r="X131" s="77"/>
      <c r="Y131" s="78"/>
      <c r="AT131" s="11" t="s">
        <v>151</v>
      </c>
      <c r="AU131" s="11" t="s">
        <v>82</v>
      </c>
    </row>
    <row r="132" s="1" customFormat="1" ht="22.5" customHeight="1">
      <c r="B132" s="36"/>
      <c r="C132" s="222" t="s">
        <v>235</v>
      </c>
      <c r="D132" s="222" t="s">
        <v>144</v>
      </c>
      <c r="E132" s="223" t="s">
        <v>236</v>
      </c>
      <c r="F132" s="224" t="s">
        <v>237</v>
      </c>
      <c r="G132" s="225" t="s">
        <v>147</v>
      </c>
      <c r="H132" s="226">
        <v>1</v>
      </c>
      <c r="I132" s="227">
        <v>0</v>
      </c>
      <c r="J132" s="227">
        <v>1751</v>
      </c>
      <c r="K132" s="228">
        <f>ROUND(P132*H132,2)</f>
        <v>1751</v>
      </c>
      <c r="L132" s="224" t="s">
        <v>148</v>
      </c>
      <c r="M132" s="38"/>
      <c r="N132" s="229" t="s">
        <v>1</v>
      </c>
      <c r="O132" s="230" t="s">
        <v>43</v>
      </c>
      <c r="P132" s="231">
        <f>I132+J132</f>
        <v>1751</v>
      </c>
      <c r="Q132" s="231">
        <f>ROUND(I132*H132,2)</f>
        <v>0</v>
      </c>
      <c r="R132" s="231">
        <f>ROUND(J132*H132,2)</f>
        <v>1751</v>
      </c>
      <c r="S132" s="77"/>
      <c r="T132" s="232">
        <f>S132*H132</f>
        <v>0</v>
      </c>
      <c r="U132" s="232">
        <v>0</v>
      </c>
      <c r="V132" s="232">
        <f>U132*H132</f>
        <v>0</v>
      </c>
      <c r="W132" s="232">
        <v>0</v>
      </c>
      <c r="X132" s="232">
        <f>W132*H132</f>
        <v>0</v>
      </c>
      <c r="Y132" s="233" t="s">
        <v>1</v>
      </c>
      <c r="AR132" s="11" t="s">
        <v>149</v>
      </c>
      <c r="AT132" s="11" t="s">
        <v>144</v>
      </c>
      <c r="AU132" s="11" t="s">
        <v>82</v>
      </c>
      <c r="AY132" s="11" t="s">
        <v>142</v>
      </c>
      <c r="BE132" s="130">
        <f>IF(O132="základní",K132,0)</f>
        <v>1751</v>
      </c>
      <c r="BF132" s="130">
        <f>IF(O132="snížená",K132,0)</f>
        <v>0</v>
      </c>
      <c r="BG132" s="130">
        <f>IF(O132="zákl. přenesená",K132,0)</f>
        <v>0</v>
      </c>
      <c r="BH132" s="130">
        <f>IF(O132="sníž. přenesená",K132,0)</f>
        <v>0</v>
      </c>
      <c r="BI132" s="130">
        <f>IF(O132="nulová",K132,0)</f>
        <v>0</v>
      </c>
      <c r="BJ132" s="11" t="s">
        <v>82</v>
      </c>
      <c r="BK132" s="130">
        <f>ROUND(P132*H132,2)</f>
        <v>1751</v>
      </c>
      <c r="BL132" s="11" t="s">
        <v>149</v>
      </c>
      <c r="BM132" s="11" t="s">
        <v>238</v>
      </c>
    </row>
    <row r="133" s="1" customFormat="1">
      <c r="B133" s="36"/>
      <c r="C133" s="37"/>
      <c r="D133" s="234" t="s">
        <v>151</v>
      </c>
      <c r="E133" s="37"/>
      <c r="F133" s="235" t="s">
        <v>239</v>
      </c>
      <c r="G133" s="37"/>
      <c r="H133" s="37"/>
      <c r="I133" s="145"/>
      <c r="J133" s="145"/>
      <c r="K133" s="37"/>
      <c r="L133" s="37"/>
      <c r="M133" s="38"/>
      <c r="N133" s="236"/>
      <c r="O133" s="77"/>
      <c r="P133" s="77"/>
      <c r="Q133" s="77"/>
      <c r="R133" s="77"/>
      <c r="S133" s="77"/>
      <c r="T133" s="77"/>
      <c r="U133" s="77"/>
      <c r="V133" s="77"/>
      <c r="W133" s="77"/>
      <c r="X133" s="77"/>
      <c r="Y133" s="78"/>
      <c r="AT133" s="11" t="s">
        <v>151</v>
      </c>
      <c r="AU133" s="11" t="s">
        <v>82</v>
      </c>
    </row>
    <row r="134" s="1" customFormat="1" ht="22.5" customHeight="1">
      <c r="B134" s="36"/>
      <c r="C134" s="222" t="s">
        <v>240</v>
      </c>
      <c r="D134" s="222" t="s">
        <v>144</v>
      </c>
      <c r="E134" s="223" t="s">
        <v>241</v>
      </c>
      <c r="F134" s="224" t="s">
        <v>242</v>
      </c>
      <c r="G134" s="225" t="s">
        <v>147</v>
      </c>
      <c r="H134" s="226">
        <v>1</v>
      </c>
      <c r="I134" s="227">
        <v>0</v>
      </c>
      <c r="J134" s="227">
        <v>1751</v>
      </c>
      <c r="K134" s="228">
        <f>ROUND(P134*H134,2)</f>
        <v>1751</v>
      </c>
      <c r="L134" s="224" t="s">
        <v>148</v>
      </c>
      <c r="M134" s="38"/>
      <c r="N134" s="229" t="s">
        <v>1</v>
      </c>
      <c r="O134" s="230" t="s">
        <v>43</v>
      </c>
      <c r="P134" s="231">
        <f>I134+J134</f>
        <v>1751</v>
      </c>
      <c r="Q134" s="231">
        <f>ROUND(I134*H134,2)</f>
        <v>0</v>
      </c>
      <c r="R134" s="231">
        <f>ROUND(J134*H134,2)</f>
        <v>1751</v>
      </c>
      <c r="S134" s="77"/>
      <c r="T134" s="232">
        <f>S134*H134</f>
        <v>0</v>
      </c>
      <c r="U134" s="232">
        <v>0</v>
      </c>
      <c r="V134" s="232">
        <f>U134*H134</f>
        <v>0</v>
      </c>
      <c r="W134" s="232">
        <v>0</v>
      </c>
      <c r="X134" s="232">
        <f>W134*H134</f>
        <v>0</v>
      </c>
      <c r="Y134" s="233" t="s">
        <v>1</v>
      </c>
      <c r="AR134" s="11" t="s">
        <v>149</v>
      </c>
      <c r="AT134" s="11" t="s">
        <v>144</v>
      </c>
      <c r="AU134" s="11" t="s">
        <v>82</v>
      </c>
      <c r="AY134" s="11" t="s">
        <v>142</v>
      </c>
      <c r="BE134" s="130">
        <f>IF(O134="základní",K134,0)</f>
        <v>1751</v>
      </c>
      <c r="BF134" s="130">
        <f>IF(O134="snížená",K134,0)</f>
        <v>0</v>
      </c>
      <c r="BG134" s="130">
        <f>IF(O134="zákl. přenesená",K134,0)</f>
        <v>0</v>
      </c>
      <c r="BH134" s="130">
        <f>IF(O134="sníž. přenesená",K134,0)</f>
        <v>0</v>
      </c>
      <c r="BI134" s="130">
        <f>IF(O134="nulová",K134,0)</f>
        <v>0</v>
      </c>
      <c r="BJ134" s="11" t="s">
        <v>82</v>
      </c>
      <c r="BK134" s="130">
        <f>ROUND(P134*H134,2)</f>
        <v>1751</v>
      </c>
      <c r="BL134" s="11" t="s">
        <v>149</v>
      </c>
      <c r="BM134" s="11" t="s">
        <v>243</v>
      </c>
    </row>
    <row r="135" s="1" customFormat="1">
      <c r="B135" s="36"/>
      <c r="C135" s="37"/>
      <c r="D135" s="234" t="s">
        <v>151</v>
      </c>
      <c r="E135" s="37"/>
      <c r="F135" s="235" t="s">
        <v>244</v>
      </c>
      <c r="G135" s="37"/>
      <c r="H135" s="37"/>
      <c r="I135" s="145"/>
      <c r="J135" s="145"/>
      <c r="K135" s="37"/>
      <c r="L135" s="37"/>
      <c r="M135" s="38"/>
      <c r="N135" s="236"/>
      <c r="O135" s="77"/>
      <c r="P135" s="77"/>
      <c r="Q135" s="77"/>
      <c r="R135" s="77"/>
      <c r="S135" s="77"/>
      <c r="T135" s="77"/>
      <c r="U135" s="77"/>
      <c r="V135" s="77"/>
      <c r="W135" s="77"/>
      <c r="X135" s="77"/>
      <c r="Y135" s="78"/>
      <c r="AT135" s="11" t="s">
        <v>151</v>
      </c>
      <c r="AU135" s="11" t="s">
        <v>82</v>
      </c>
    </row>
    <row r="136" s="1" customFormat="1" ht="22.5" customHeight="1">
      <c r="B136" s="36"/>
      <c r="C136" s="222" t="s">
        <v>245</v>
      </c>
      <c r="D136" s="222" t="s">
        <v>144</v>
      </c>
      <c r="E136" s="223" t="s">
        <v>246</v>
      </c>
      <c r="F136" s="224" t="s">
        <v>247</v>
      </c>
      <c r="G136" s="225" t="s">
        <v>147</v>
      </c>
      <c r="H136" s="226">
        <v>1</v>
      </c>
      <c r="I136" s="227">
        <v>0</v>
      </c>
      <c r="J136" s="227">
        <v>1565.5999999999999</v>
      </c>
      <c r="K136" s="228">
        <f>ROUND(P136*H136,2)</f>
        <v>1565.5999999999999</v>
      </c>
      <c r="L136" s="224" t="s">
        <v>148</v>
      </c>
      <c r="M136" s="38"/>
      <c r="N136" s="229" t="s">
        <v>1</v>
      </c>
      <c r="O136" s="230" t="s">
        <v>43</v>
      </c>
      <c r="P136" s="231">
        <f>I136+J136</f>
        <v>1565.5999999999999</v>
      </c>
      <c r="Q136" s="231">
        <f>ROUND(I136*H136,2)</f>
        <v>0</v>
      </c>
      <c r="R136" s="231">
        <f>ROUND(J136*H136,2)</f>
        <v>1565.5999999999999</v>
      </c>
      <c r="S136" s="77"/>
      <c r="T136" s="232">
        <f>S136*H136</f>
        <v>0</v>
      </c>
      <c r="U136" s="232">
        <v>0</v>
      </c>
      <c r="V136" s="232">
        <f>U136*H136</f>
        <v>0</v>
      </c>
      <c r="W136" s="232">
        <v>0</v>
      </c>
      <c r="X136" s="232">
        <f>W136*H136</f>
        <v>0</v>
      </c>
      <c r="Y136" s="233" t="s">
        <v>1</v>
      </c>
      <c r="AR136" s="11" t="s">
        <v>149</v>
      </c>
      <c r="AT136" s="11" t="s">
        <v>144</v>
      </c>
      <c r="AU136" s="11" t="s">
        <v>82</v>
      </c>
      <c r="AY136" s="11" t="s">
        <v>142</v>
      </c>
      <c r="BE136" s="130">
        <f>IF(O136="základní",K136,0)</f>
        <v>1565.5999999999999</v>
      </c>
      <c r="BF136" s="130">
        <f>IF(O136="snížená",K136,0)</f>
        <v>0</v>
      </c>
      <c r="BG136" s="130">
        <f>IF(O136="zákl. přenesená",K136,0)</f>
        <v>0</v>
      </c>
      <c r="BH136" s="130">
        <f>IF(O136="sníž. přenesená",K136,0)</f>
        <v>0</v>
      </c>
      <c r="BI136" s="130">
        <f>IF(O136="nulová",K136,0)</f>
        <v>0</v>
      </c>
      <c r="BJ136" s="11" t="s">
        <v>82</v>
      </c>
      <c r="BK136" s="130">
        <f>ROUND(P136*H136,2)</f>
        <v>1565.5999999999999</v>
      </c>
      <c r="BL136" s="11" t="s">
        <v>149</v>
      </c>
      <c r="BM136" s="11" t="s">
        <v>248</v>
      </c>
    </row>
    <row r="137" s="1" customFormat="1">
      <c r="B137" s="36"/>
      <c r="C137" s="37"/>
      <c r="D137" s="234" t="s">
        <v>151</v>
      </c>
      <c r="E137" s="37"/>
      <c r="F137" s="235" t="s">
        <v>249</v>
      </c>
      <c r="G137" s="37"/>
      <c r="H137" s="37"/>
      <c r="I137" s="145"/>
      <c r="J137" s="145"/>
      <c r="K137" s="37"/>
      <c r="L137" s="37"/>
      <c r="M137" s="38"/>
      <c r="N137" s="236"/>
      <c r="O137" s="77"/>
      <c r="P137" s="77"/>
      <c r="Q137" s="77"/>
      <c r="R137" s="77"/>
      <c r="S137" s="77"/>
      <c r="T137" s="77"/>
      <c r="U137" s="77"/>
      <c r="V137" s="77"/>
      <c r="W137" s="77"/>
      <c r="X137" s="77"/>
      <c r="Y137" s="78"/>
      <c r="AT137" s="11" t="s">
        <v>151</v>
      </c>
      <c r="AU137" s="11" t="s">
        <v>82</v>
      </c>
    </row>
    <row r="138" s="1" customFormat="1" ht="22.5" customHeight="1">
      <c r="B138" s="36"/>
      <c r="C138" s="222" t="s">
        <v>250</v>
      </c>
      <c r="D138" s="222" t="s">
        <v>144</v>
      </c>
      <c r="E138" s="223" t="s">
        <v>251</v>
      </c>
      <c r="F138" s="224" t="s">
        <v>252</v>
      </c>
      <c r="G138" s="225" t="s">
        <v>147</v>
      </c>
      <c r="H138" s="226">
        <v>1</v>
      </c>
      <c r="I138" s="227">
        <v>0</v>
      </c>
      <c r="J138" s="227">
        <v>1112.4000000000001</v>
      </c>
      <c r="K138" s="228">
        <f>ROUND(P138*H138,2)</f>
        <v>1112.4000000000001</v>
      </c>
      <c r="L138" s="224" t="s">
        <v>148</v>
      </c>
      <c r="M138" s="38"/>
      <c r="N138" s="229" t="s">
        <v>1</v>
      </c>
      <c r="O138" s="230" t="s">
        <v>43</v>
      </c>
      <c r="P138" s="231">
        <f>I138+J138</f>
        <v>1112.4000000000001</v>
      </c>
      <c r="Q138" s="231">
        <f>ROUND(I138*H138,2)</f>
        <v>0</v>
      </c>
      <c r="R138" s="231">
        <f>ROUND(J138*H138,2)</f>
        <v>1112.4000000000001</v>
      </c>
      <c r="S138" s="77"/>
      <c r="T138" s="232">
        <f>S138*H138</f>
        <v>0</v>
      </c>
      <c r="U138" s="232">
        <v>0</v>
      </c>
      <c r="V138" s="232">
        <f>U138*H138</f>
        <v>0</v>
      </c>
      <c r="W138" s="232">
        <v>0</v>
      </c>
      <c r="X138" s="232">
        <f>W138*H138</f>
        <v>0</v>
      </c>
      <c r="Y138" s="233" t="s">
        <v>1</v>
      </c>
      <c r="AR138" s="11" t="s">
        <v>149</v>
      </c>
      <c r="AT138" s="11" t="s">
        <v>144</v>
      </c>
      <c r="AU138" s="11" t="s">
        <v>82</v>
      </c>
      <c r="AY138" s="11" t="s">
        <v>142</v>
      </c>
      <c r="BE138" s="130">
        <f>IF(O138="základní",K138,0)</f>
        <v>1112.4000000000001</v>
      </c>
      <c r="BF138" s="130">
        <f>IF(O138="snížená",K138,0)</f>
        <v>0</v>
      </c>
      <c r="BG138" s="130">
        <f>IF(O138="zákl. přenesená",K138,0)</f>
        <v>0</v>
      </c>
      <c r="BH138" s="130">
        <f>IF(O138="sníž. přenesená",K138,0)</f>
        <v>0</v>
      </c>
      <c r="BI138" s="130">
        <f>IF(O138="nulová",K138,0)</f>
        <v>0</v>
      </c>
      <c r="BJ138" s="11" t="s">
        <v>82</v>
      </c>
      <c r="BK138" s="130">
        <f>ROUND(P138*H138,2)</f>
        <v>1112.4000000000001</v>
      </c>
      <c r="BL138" s="11" t="s">
        <v>149</v>
      </c>
      <c r="BM138" s="11" t="s">
        <v>253</v>
      </c>
    </row>
    <row r="139" s="1" customFormat="1">
      <c r="B139" s="36"/>
      <c r="C139" s="37"/>
      <c r="D139" s="234" t="s">
        <v>151</v>
      </c>
      <c r="E139" s="37"/>
      <c r="F139" s="235" t="s">
        <v>254</v>
      </c>
      <c r="G139" s="37"/>
      <c r="H139" s="37"/>
      <c r="I139" s="145"/>
      <c r="J139" s="145"/>
      <c r="K139" s="37"/>
      <c r="L139" s="37"/>
      <c r="M139" s="38"/>
      <c r="N139" s="236"/>
      <c r="O139" s="77"/>
      <c r="P139" s="77"/>
      <c r="Q139" s="77"/>
      <c r="R139" s="77"/>
      <c r="S139" s="77"/>
      <c r="T139" s="77"/>
      <c r="U139" s="77"/>
      <c r="V139" s="77"/>
      <c r="W139" s="77"/>
      <c r="X139" s="77"/>
      <c r="Y139" s="78"/>
      <c r="AT139" s="11" t="s">
        <v>151</v>
      </c>
      <c r="AU139" s="11" t="s">
        <v>82</v>
      </c>
    </row>
    <row r="140" s="1" customFormat="1" ht="22.5" customHeight="1">
      <c r="B140" s="36"/>
      <c r="C140" s="237" t="s">
        <v>255</v>
      </c>
      <c r="D140" s="237" t="s">
        <v>256</v>
      </c>
      <c r="E140" s="238" t="s">
        <v>257</v>
      </c>
      <c r="F140" s="239" t="s">
        <v>258</v>
      </c>
      <c r="G140" s="240" t="s">
        <v>147</v>
      </c>
      <c r="H140" s="241">
        <v>1</v>
      </c>
      <c r="I140" s="242">
        <v>178.19</v>
      </c>
      <c r="J140" s="243"/>
      <c r="K140" s="244">
        <f>ROUND(P140*H140,2)</f>
        <v>178.19</v>
      </c>
      <c r="L140" s="239" t="s">
        <v>148</v>
      </c>
      <c r="M140" s="245"/>
      <c r="N140" s="246" t="s">
        <v>1</v>
      </c>
      <c r="O140" s="230" t="s">
        <v>43</v>
      </c>
      <c r="P140" s="231">
        <f>I140+J140</f>
        <v>178.19</v>
      </c>
      <c r="Q140" s="231">
        <f>ROUND(I140*H140,2)</f>
        <v>178.19</v>
      </c>
      <c r="R140" s="231">
        <f>ROUND(J140*H140,2)</f>
        <v>0</v>
      </c>
      <c r="S140" s="77"/>
      <c r="T140" s="232">
        <f>S140*H140</f>
        <v>0</v>
      </c>
      <c r="U140" s="232">
        <v>0</v>
      </c>
      <c r="V140" s="232">
        <f>U140*H140</f>
        <v>0</v>
      </c>
      <c r="W140" s="232">
        <v>0</v>
      </c>
      <c r="X140" s="232">
        <f>W140*H140</f>
        <v>0</v>
      </c>
      <c r="Y140" s="233" t="s">
        <v>1</v>
      </c>
      <c r="AR140" s="11" t="s">
        <v>149</v>
      </c>
      <c r="AT140" s="11" t="s">
        <v>256</v>
      </c>
      <c r="AU140" s="11" t="s">
        <v>82</v>
      </c>
      <c r="AY140" s="11" t="s">
        <v>142</v>
      </c>
      <c r="BE140" s="130">
        <f>IF(O140="základní",K140,0)</f>
        <v>178.19</v>
      </c>
      <c r="BF140" s="130">
        <f>IF(O140="snížená",K140,0)</f>
        <v>0</v>
      </c>
      <c r="BG140" s="130">
        <f>IF(O140="zákl. přenesená",K140,0)</f>
        <v>0</v>
      </c>
      <c r="BH140" s="130">
        <f>IF(O140="sníž. přenesená",K140,0)</f>
        <v>0</v>
      </c>
      <c r="BI140" s="130">
        <f>IF(O140="nulová",K140,0)</f>
        <v>0</v>
      </c>
      <c r="BJ140" s="11" t="s">
        <v>82</v>
      </c>
      <c r="BK140" s="130">
        <f>ROUND(P140*H140,2)</f>
        <v>178.19</v>
      </c>
      <c r="BL140" s="11" t="s">
        <v>149</v>
      </c>
      <c r="BM140" s="11" t="s">
        <v>259</v>
      </c>
    </row>
    <row r="141" s="1" customFormat="1">
      <c r="B141" s="36"/>
      <c r="C141" s="37"/>
      <c r="D141" s="234" t="s">
        <v>151</v>
      </c>
      <c r="E141" s="37"/>
      <c r="F141" s="235" t="s">
        <v>258</v>
      </c>
      <c r="G141" s="37"/>
      <c r="H141" s="37"/>
      <c r="I141" s="145"/>
      <c r="J141" s="145"/>
      <c r="K141" s="37"/>
      <c r="L141" s="37"/>
      <c r="M141" s="38"/>
      <c r="N141" s="236"/>
      <c r="O141" s="77"/>
      <c r="P141" s="77"/>
      <c r="Q141" s="77"/>
      <c r="R141" s="77"/>
      <c r="S141" s="77"/>
      <c r="T141" s="77"/>
      <c r="U141" s="77"/>
      <c r="V141" s="77"/>
      <c r="W141" s="77"/>
      <c r="X141" s="77"/>
      <c r="Y141" s="78"/>
      <c r="AT141" s="11" t="s">
        <v>151</v>
      </c>
      <c r="AU141" s="11" t="s">
        <v>82</v>
      </c>
    </row>
    <row r="142" s="1" customFormat="1" ht="22.5" customHeight="1">
      <c r="B142" s="36"/>
      <c r="C142" s="222" t="s">
        <v>9</v>
      </c>
      <c r="D142" s="222" t="s">
        <v>144</v>
      </c>
      <c r="E142" s="223" t="s">
        <v>260</v>
      </c>
      <c r="F142" s="224" t="s">
        <v>261</v>
      </c>
      <c r="G142" s="225" t="s">
        <v>147</v>
      </c>
      <c r="H142" s="226">
        <v>1</v>
      </c>
      <c r="I142" s="227">
        <v>0</v>
      </c>
      <c r="J142" s="227">
        <v>772.5</v>
      </c>
      <c r="K142" s="228">
        <f>ROUND(P142*H142,2)</f>
        <v>772.5</v>
      </c>
      <c r="L142" s="224" t="s">
        <v>148</v>
      </c>
      <c r="M142" s="38"/>
      <c r="N142" s="229" t="s">
        <v>1</v>
      </c>
      <c r="O142" s="230" t="s">
        <v>43</v>
      </c>
      <c r="P142" s="231">
        <f>I142+J142</f>
        <v>772.5</v>
      </c>
      <c r="Q142" s="231">
        <f>ROUND(I142*H142,2)</f>
        <v>0</v>
      </c>
      <c r="R142" s="231">
        <f>ROUND(J142*H142,2)</f>
        <v>772.5</v>
      </c>
      <c r="S142" s="77"/>
      <c r="T142" s="232">
        <f>S142*H142</f>
        <v>0</v>
      </c>
      <c r="U142" s="232">
        <v>0</v>
      </c>
      <c r="V142" s="232">
        <f>U142*H142</f>
        <v>0</v>
      </c>
      <c r="W142" s="232">
        <v>0</v>
      </c>
      <c r="X142" s="232">
        <f>W142*H142</f>
        <v>0</v>
      </c>
      <c r="Y142" s="233" t="s">
        <v>1</v>
      </c>
      <c r="AR142" s="11" t="s">
        <v>149</v>
      </c>
      <c r="AT142" s="11" t="s">
        <v>144</v>
      </c>
      <c r="AU142" s="11" t="s">
        <v>82</v>
      </c>
      <c r="AY142" s="11" t="s">
        <v>142</v>
      </c>
      <c r="BE142" s="130">
        <f>IF(O142="základní",K142,0)</f>
        <v>772.5</v>
      </c>
      <c r="BF142" s="130">
        <f>IF(O142="snížená",K142,0)</f>
        <v>0</v>
      </c>
      <c r="BG142" s="130">
        <f>IF(O142="zákl. přenesená",K142,0)</f>
        <v>0</v>
      </c>
      <c r="BH142" s="130">
        <f>IF(O142="sníž. přenesená",K142,0)</f>
        <v>0</v>
      </c>
      <c r="BI142" s="130">
        <f>IF(O142="nulová",K142,0)</f>
        <v>0</v>
      </c>
      <c r="BJ142" s="11" t="s">
        <v>82</v>
      </c>
      <c r="BK142" s="130">
        <f>ROUND(P142*H142,2)</f>
        <v>772.5</v>
      </c>
      <c r="BL142" s="11" t="s">
        <v>149</v>
      </c>
      <c r="BM142" s="11" t="s">
        <v>262</v>
      </c>
    </row>
    <row r="143" s="1" customFormat="1">
      <c r="B143" s="36"/>
      <c r="C143" s="37"/>
      <c r="D143" s="234" t="s">
        <v>151</v>
      </c>
      <c r="E143" s="37"/>
      <c r="F143" s="235" t="s">
        <v>263</v>
      </c>
      <c r="G143" s="37"/>
      <c r="H143" s="37"/>
      <c r="I143" s="145"/>
      <c r="J143" s="145"/>
      <c r="K143" s="37"/>
      <c r="L143" s="37"/>
      <c r="M143" s="38"/>
      <c r="N143" s="236"/>
      <c r="O143" s="77"/>
      <c r="P143" s="77"/>
      <c r="Q143" s="77"/>
      <c r="R143" s="77"/>
      <c r="S143" s="77"/>
      <c r="T143" s="77"/>
      <c r="U143" s="77"/>
      <c r="V143" s="77"/>
      <c r="W143" s="77"/>
      <c r="X143" s="77"/>
      <c r="Y143" s="78"/>
      <c r="AT143" s="11" t="s">
        <v>151</v>
      </c>
      <c r="AU143" s="11" t="s">
        <v>82</v>
      </c>
    </row>
    <row r="144" s="1" customFormat="1" ht="22.5" customHeight="1">
      <c r="B144" s="36"/>
      <c r="C144" s="222" t="s">
        <v>264</v>
      </c>
      <c r="D144" s="222" t="s">
        <v>144</v>
      </c>
      <c r="E144" s="223" t="s">
        <v>265</v>
      </c>
      <c r="F144" s="224" t="s">
        <v>266</v>
      </c>
      <c r="G144" s="225" t="s">
        <v>147</v>
      </c>
      <c r="H144" s="226">
        <v>1</v>
      </c>
      <c r="I144" s="227">
        <v>0</v>
      </c>
      <c r="J144" s="227">
        <v>724.09000000000003</v>
      </c>
      <c r="K144" s="228">
        <f>ROUND(P144*H144,2)</f>
        <v>724.09000000000003</v>
      </c>
      <c r="L144" s="224" t="s">
        <v>148</v>
      </c>
      <c r="M144" s="38"/>
      <c r="N144" s="229" t="s">
        <v>1</v>
      </c>
      <c r="O144" s="230" t="s">
        <v>43</v>
      </c>
      <c r="P144" s="231">
        <f>I144+J144</f>
        <v>724.09000000000003</v>
      </c>
      <c r="Q144" s="231">
        <f>ROUND(I144*H144,2)</f>
        <v>0</v>
      </c>
      <c r="R144" s="231">
        <f>ROUND(J144*H144,2)</f>
        <v>724.09000000000003</v>
      </c>
      <c r="S144" s="77"/>
      <c r="T144" s="232">
        <f>S144*H144</f>
        <v>0</v>
      </c>
      <c r="U144" s="232">
        <v>0</v>
      </c>
      <c r="V144" s="232">
        <f>U144*H144</f>
        <v>0</v>
      </c>
      <c r="W144" s="232">
        <v>0</v>
      </c>
      <c r="X144" s="232">
        <f>W144*H144</f>
        <v>0</v>
      </c>
      <c r="Y144" s="233" t="s">
        <v>1</v>
      </c>
      <c r="AR144" s="11" t="s">
        <v>149</v>
      </c>
      <c r="AT144" s="11" t="s">
        <v>144</v>
      </c>
      <c r="AU144" s="11" t="s">
        <v>82</v>
      </c>
      <c r="AY144" s="11" t="s">
        <v>142</v>
      </c>
      <c r="BE144" s="130">
        <f>IF(O144="základní",K144,0)</f>
        <v>724.09000000000003</v>
      </c>
      <c r="BF144" s="130">
        <f>IF(O144="snížená",K144,0)</f>
        <v>0</v>
      </c>
      <c r="BG144" s="130">
        <f>IF(O144="zákl. přenesená",K144,0)</f>
        <v>0</v>
      </c>
      <c r="BH144" s="130">
        <f>IF(O144="sníž. přenesená",K144,0)</f>
        <v>0</v>
      </c>
      <c r="BI144" s="130">
        <f>IF(O144="nulová",K144,0)</f>
        <v>0</v>
      </c>
      <c r="BJ144" s="11" t="s">
        <v>82</v>
      </c>
      <c r="BK144" s="130">
        <f>ROUND(P144*H144,2)</f>
        <v>724.09000000000003</v>
      </c>
      <c r="BL144" s="11" t="s">
        <v>149</v>
      </c>
      <c r="BM144" s="11" t="s">
        <v>267</v>
      </c>
    </row>
    <row r="145" s="1" customFormat="1">
      <c r="B145" s="36"/>
      <c r="C145" s="37"/>
      <c r="D145" s="234" t="s">
        <v>151</v>
      </c>
      <c r="E145" s="37"/>
      <c r="F145" s="235" t="s">
        <v>268</v>
      </c>
      <c r="G145" s="37"/>
      <c r="H145" s="37"/>
      <c r="I145" s="145"/>
      <c r="J145" s="145"/>
      <c r="K145" s="37"/>
      <c r="L145" s="37"/>
      <c r="M145" s="38"/>
      <c r="N145" s="236"/>
      <c r="O145" s="77"/>
      <c r="P145" s="77"/>
      <c r="Q145" s="77"/>
      <c r="R145" s="77"/>
      <c r="S145" s="77"/>
      <c r="T145" s="77"/>
      <c r="U145" s="77"/>
      <c r="V145" s="77"/>
      <c r="W145" s="77"/>
      <c r="X145" s="77"/>
      <c r="Y145" s="78"/>
      <c r="AT145" s="11" t="s">
        <v>151</v>
      </c>
      <c r="AU145" s="11" t="s">
        <v>82</v>
      </c>
    </row>
    <row r="146" s="1" customFormat="1" ht="22.5" customHeight="1">
      <c r="B146" s="36"/>
      <c r="C146" s="222" t="s">
        <v>269</v>
      </c>
      <c r="D146" s="222" t="s">
        <v>144</v>
      </c>
      <c r="E146" s="223" t="s">
        <v>270</v>
      </c>
      <c r="F146" s="224" t="s">
        <v>271</v>
      </c>
      <c r="G146" s="225" t="s">
        <v>147</v>
      </c>
      <c r="H146" s="226">
        <v>1</v>
      </c>
      <c r="I146" s="227">
        <v>0</v>
      </c>
      <c r="J146" s="227">
        <v>1122.7000000000001</v>
      </c>
      <c r="K146" s="228">
        <f>ROUND(P146*H146,2)</f>
        <v>1122.7000000000001</v>
      </c>
      <c r="L146" s="224" t="s">
        <v>148</v>
      </c>
      <c r="M146" s="38"/>
      <c r="N146" s="229" t="s">
        <v>1</v>
      </c>
      <c r="O146" s="230" t="s">
        <v>43</v>
      </c>
      <c r="P146" s="231">
        <f>I146+J146</f>
        <v>1122.7000000000001</v>
      </c>
      <c r="Q146" s="231">
        <f>ROUND(I146*H146,2)</f>
        <v>0</v>
      </c>
      <c r="R146" s="231">
        <f>ROUND(J146*H146,2)</f>
        <v>1122.7000000000001</v>
      </c>
      <c r="S146" s="77"/>
      <c r="T146" s="232">
        <f>S146*H146</f>
        <v>0</v>
      </c>
      <c r="U146" s="232">
        <v>0</v>
      </c>
      <c r="V146" s="232">
        <f>U146*H146</f>
        <v>0</v>
      </c>
      <c r="W146" s="232">
        <v>0</v>
      </c>
      <c r="X146" s="232">
        <f>W146*H146</f>
        <v>0</v>
      </c>
      <c r="Y146" s="233" t="s">
        <v>1</v>
      </c>
      <c r="AR146" s="11" t="s">
        <v>149</v>
      </c>
      <c r="AT146" s="11" t="s">
        <v>144</v>
      </c>
      <c r="AU146" s="11" t="s">
        <v>82</v>
      </c>
      <c r="AY146" s="11" t="s">
        <v>142</v>
      </c>
      <c r="BE146" s="130">
        <f>IF(O146="základní",K146,0)</f>
        <v>1122.7000000000001</v>
      </c>
      <c r="BF146" s="130">
        <f>IF(O146="snížená",K146,0)</f>
        <v>0</v>
      </c>
      <c r="BG146" s="130">
        <f>IF(O146="zákl. přenesená",K146,0)</f>
        <v>0</v>
      </c>
      <c r="BH146" s="130">
        <f>IF(O146="sníž. přenesená",K146,0)</f>
        <v>0</v>
      </c>
      <c r="BI146" s="130">
        <f>IF(O146="nulová",K146,0)</f>
        <v>0</v>
      </c>
      <c r="BJ146" s="11" t="s">
        <v>82</v>
      </c>
      <c r="BK146" s="130">
        <f>ROUND(P146*H146,2)</f>
        <v>1122.7000000000001</v>
      </c>
      <c r="BL146" s="11" t="s">
        <v>149</v>
      </c>
      <c r="BM146" s="11" t="s">
        <v>272</v>
      </c>
    </row>
    <row r="147" s="1" customFormat="1">
      <c r="B147" s="36"/>
      <c r="C147" s="37"/>
      <c r="D147" s="234" t="s">
        <v>151</v>
      </c>
      <c r="E147" s="37"/>
      <c r="F147" s="235" t="s">
        <v>273</v>
      </c>
      <c r="G147" s="37"/>
      <c r="H147" s="37"/>
      <c r="I147" s="145"/>
      <c r="J147" s="145"/>
      <c r="K147" s="37"/>
      <c r="L147" s="37"/>
      <c r="M147" s="38"/>
      <c r="N147" s="236"/>
      <c r="O147" s="77"/>
      <c r="P147" s="77"/>
      <c r="Q147" s="77"/>
      <c r="R147" s="77"/>
      <c r="S147" s="77"/>
      <c r="T147" s="77"/>
      <c r="U147" s="77"/>
      <c r="V147" s="77"/>
      <c r="W147" s="77"/>
      <c r="X147" s="77"/>
      <c r="Y147" s="78"/>
      <c r="AT147" s="11" t="s">
        <v>151</v>
      </c>
      <c r="AU147" s="11" t="s">
        <v>82</v>
      </c>
    </row>
    <row r="148" s="1" customFormat="1" ht="22.5" customHeight="1">
      <c r="B148" s="36"/>
      <c r="C148" s="222" t="s">
        <v>274</v>
      </c>
      <c r="D148" s="222" t="s">
        <v>144</v>
      </c>
      <c r="E148" s="223" t="s">
        <v>275</v>
      </c>
      <c r="F148" s="224" t="s">
        <v>276</v>
      </c>
      <c r="G148" s="225" t="s">
        <v>147</v>
      </c>
      <c r="H148" s="226">
        <v>1</v>
      </c>
      <c r="I148" s="227">
        <v>0</v>
      </c>
      <c r="J148" s="227">
        <v>1442</v>
      </c>
      <c r="K148" s="228">
        <f>ROUND(P148*H148,2)</f>
        <v>1442</v>
      </c>
      <c r="L148" s="224" t="s">
        <v>148</v>
      </c>
      <c r="M148" s="38"/>
      <c r="N148" s="229" t="s">
        <v>1</v>
      </c>
      <c r="O148" s="230" t="s">
        <v>43</v>
      </c>
      <c r="P148" s="231">
        <f>I148+J148</f>
        <v>1442</v>
      </c>
      <c r="Q148" s="231">
        <f>ROUND(I148*H148,2)</f>
        <v>0</v>
      </c>
      <c r="R148" s="231">
        <f>ROUND(J148*H148,2)</f>
        <v>1442</v>
      </c>
      <c r="S148" s="77"/>
      <c r="T148" s="232">
        <f>S148*H148</f>
        <v>0</v>
      </c>
      <c r="U148" s="232">
        <v>0</v>
      </c>
      <c r="V148" s="232">
        <f>U148*H148</f>
        <v>0</v>
      </c>
      <c r="W148" s="232">
        <v>0</v>
      </c>
      <c r="X148" s="232">
        <f>W148*H148</f>
        <v>0</v>
      </c>
      <c r="Y148" s="233" t="s">
        <v>1</v>
      </c>
      <c r="AR148" s="11" t="s">
        <v>149</v>
      </c>
      <c r="AT148" s="11" t="s">
        <v>144</v>
      </c>
      <c r="AU148" s="11" t="s">
        <v>82</v>
      </c>
      <c r="AY148" s="11" t="s">
        <v>142</v>
      </c>
      <c r="BE148" s="130">
        <f>IF(O148="základní",K148,0)</f>
        <v>1442</v>
      </c>
      <c r="BF148" s="130">
        <f>IF(O148="snížená",K148,0)</f>
        <v>0</v>
      </c>
      <c r="BG148" s="130">
        <f>IF(O148="zákl. přenesená",K148,0)</f>
        <v>0</v>
      </c>
      <c r="BH148" s="130">
        <f>IF(O148="sníž. přenesená",K148,0)</f>
        <v>0</v>
      </c>
      <c r="BI148" s="130">
        <f>IF(O148="nulová",K148,0)</f>
        <v>0</v>
      </c>
      <c r="BJ148" s="11" t="s">
        <v>82</v>
      </c>
      <c r="BK148" s="130">
        <f>ROUND(P148*H148,2)</f>
        <v>1442</v>
      </c>
      <c r="BL148" s="11" t="s">
        <v>149</v>
      </c>
      <c r="BM148" s="11" t="s">
        <v>277</v>
      </c>
    </row>
    <row r="149" s="1" customFormat="1">
      <c r="B149" s="36"/>
      <c r="C149" s="37"/>
      <c r="D149" s="234" t="s">
        <v>151</v>
      </c>
      <c r="E149" s="37"/>
      <c r="F149" s="235" t="s">
        <v>278</v>
      </c>
      <c r="G149" s="37"/>
      <c r="H149" s="37"/>
      <c r="I149" s="145"/>
      <c r="J149" s="145"/>
      <c r="K149" s="37"/>
      <c r="L149" s="37"/>
      <c r="M149" s="38"/>
      <c r="N149" s="236"/>
      <c r="O149" s="77"/>
      <c r="P149" s="77"/>
      <c r="Q149" s="77"/>
      <c r="R149" s="77"/>
      <c r="S149" s="77"/>
      <c r="T149" s="77"/>
      <c r="U149" s="77"/>
      <c r="V149" s="77"/>
      <c r="W149" s="77"/>
      <c r="X149" s="77"/>
      <c r="Y149" s="78"/>
      <c r="AT149" s="11" t="s">
        <v>151</v>
      </c>
      <c r="AU149" s="11" t="s">
        <v>82</v>
      </c>
    </row>
    <row r="150" s="1" customFormat="1" ht="22.5" customHeight="1">
      <c r="B150" s="36"/>
      <c r="C150" s="222" t="s">
        <v>279</v>
      </c>
      <c r="D150" s="222" t="s">
        <v>144</v>
      </c>
      <c r="E150" s="223" t="s">
        <v>280</v>
      </c>
      <c r="F150" s="224" t="s">
        <v>281</v>
      </c>
      <c r="G150" s="225" t="s">
        <v>147</v>
      </c>
      <c r="H150" s="226">
        <v>1</v>
      </c>
      <c r="I150" s="227">
        <v>0</v>
      </c>
      <c r="J150" s="227">
        <v>1122.7000000000001</v>
      </c>
      <c r="K150" s="228">
        <f>ROUND(P150*H150,2)</f>
        <v>1122.7000000000001</v>
      </c>
      <c r="L150" s="224" t="s">
        <v>148</v>
      </c>
      <c r="M150" s="38"/>
      <c r="N150" s="229" t="s">
        <v>1</v>
      </c>
      <c r="O150" s="230" t="s">
        <v>43</v>
      </c>
      <c r="P150" s="231">
        <f>I150+J150</f>
        <v>1122.7000000000001</v>
      </c>
      <c r="Q150" s="231">
        <f>ROUND(I150*H150,2)</f>
        <v>0</v>
      </c>
      <c r="R150" s="231">
        <f>ROUND(J150*H150,2)</f>
        <v>1122.7000000000001</v>
      </c>
      <c r="S150" s="77"/>
      <c r="T150" s="232">
        <f>S150*H150</f>
        <v>0</v>
      </c>
      <c r="U150" s="232">
        <v>0</v>
      </c>
      <c r="V150" s="232">
        <f>U150*H150</f>
        <v>0</v>
      </c>
      <c r="W150" s="232">
        <v>0</v>
      </c>
      <c r="X150" s="232">
        <f>W150*H150</f>
        <v>0</v>
      </c>
      <c r="Y150" s="233" t="s">
        <v>1</v>
      </c>
      <c r="AR150" s="11" t="s">
        <v>149</v>
      </c>
      <c r="AT150" s="11" t="s">
        <v>144</v>
      </c>
      <c r="AU150" s="11" t="s">
        <v>82</v>
      </c>
      <c r="AY150" s="11" t="s">
        <v>142</v>
      </c>
      <c r="BE150" s="130">
        <f>IF(O150="základní",K150,0)</f>
        <v>1122.7000000000001</v>
      </c>
      <c r="BF150" s="130">
        <f>IF(O150="snížená",K150,0)</f>
        <v>0</v>
      </c>
      <c r="BG150" s="130">
        <f>IF(O150="zákl. přenesená",K150,0)</f>
        <v>0</v>
      </c>
      <c r="BH150" s="130">
        <f>IF(O150="sníž. přenesená",K150,0)</f>
        <v>0</v>
      </c>
      <c r="BI150" s="130">
        <f>IF(O150="nulová",K150,0)</f>
        <v>0</v>
      </c>
      <c r="BJ150" s="11" t="s">
        <v>82</v>
      </c>
      <c r="BK150" s="130">
        <f>ROUND(P150*H150,2)</f>
        <v>1122.7000000000001</v>
      </c>
      <c r="BL150" s="11" t="s">
        <v>149</v>
      </c>
      <c r="BM150" s="11" t="s">
        <v>282</v>
      </c>
    </row>
    <row r="151" s="1" customFormat="1">
      <c r="B151" s="36"/>
      <c r="C151" s="37"/>
      <c r="D151" s="234" t="s">
        <v>151</v>
      </c>
      <c r="E151" s="37"/>
      <c r="F151" s="235" t="s">
        <v>283</v>
      </c>
      <c r="G151" s="37"/>
      <c r="H151" s="37"/>
      <c r="I151" s="145"/>
      <c r="J151" s="145"/>
      <c r="K151" s="37"/>
      <c r="L151" s="37"/>
      <c r="M151" s="38"/>
      <c r="N151" s="236"/>
      <c r="O151" s="77"/>
      <c r="P151" s="77"/>
      <c r="Q151" s="77"/>
      <c r="R151" s="77"/>
      <c r="S151" s="77"/>
      <c r="T151" s="77"/>
      <c r="U151" s="77"/>
      <c r="V151" s="77"/>
      <c r="W151" s="77"/>
      <c r="X151" s="77"/>
      <c r="Y151" s="78"/>
      <c r="AT151" s="11" t="s">
        <v>151</v>
      </c>
      <c r="AU151" s="11" t="s">
        <v>82</v>
      </c>
    </row>
    <row r="152" s="1" customFormat="1" ht="22.5" customHeight="1">
      <c r="B152" s="36"/>
      <c r="C152" s="222" t="s">
        <v>284</v>
      </c>
      <c r="D152" s="222" t="s">
        <v>144</v>
      </c>
      <c r="E152" s="223" t="s">
        <v>285</v>
      </c>
      <c r="F152" s="224" t="s">
        <v>286</v>
      </c>
      <c r="G152" s="225" t="s">
        <v>147</v>
      </c>
      <c r="H152" s="226">
        <v>1</v>
      </c>
      <c r="I152" s="227">
        <v>0</v>
      </c>
      <c r="J152" s="227">
        <v>1122.7000000000001</v>
      </c>
      <c r="K152" s="228">
        <f>ROUND(P152*H152,2)</f>
        <v>1122.7000000000001</v>
      </c>
      <c r="L152" s="224" t="s">
        <v>148</v>
      </c>
      <c r="M152" s="38"/>
      <c r="N152" s="229" t="s">
        <v>1</v>
      </c>
      <c r="O152" s="230" t="s">
        <v>43</v>
      </c>
      <c r="P152" s="231">
        <f>I152+J152</f>
        <v>1122.7000000000001</v>
      </c>
      <c r="Q152" s="231">
        <f>ROUND(I152*H152,2)</f>
        <v>0</v>
      </c>
      <c r="R152" s="231">
        <f>ROUND(J152*H152,2)</f>
        <v>1122.7000000000001</v>
      </c>
      <c r="S152" s="77"/>
      <c r="T152" s="232">
        <f>S152*H152</f>
        <v>0</v>
      </c>
      <c r="U152" s="232">
        <v>0</v>
      </c>
      <c r="V152" s="232">
        <f>U152*H152</f>
        <v>0</v>
      </c>
      <c r="W152" s="232">
        <v>0</v>
      </c>
      <c r="X152" s="232">
        <f>W152*H152</f>
        <v>0</v>
      </c>
      <c r="Y152" s="233" t="s">
        <v>1</v>
      </c>
      <c r="AR152" s="11" t="s">
        <v>149</v>
      </c>
      <c r="AT152" s="11" t="s">
        <v>144</v>
      </c>
      <c r="AU152" s="11" t="s">
        <v>82</v>
      </c>
      <c r="AY152" s="11" t="s">
        <v>142</v>
      </c>
      <c r="BE152" s="130">
        <f>IF(O152="základní",K152,0)</f>
        <v>1122.7000000000001</v>
      </c>
      <c r="BF152" s="130">
        <f>IF(O152="snížená",K152,0)</f>
        <v>0</v>
      </c>
      <c r="BG152" s="130">
        <f>IF(O152="zákl. přenesená",K152,0)</f>
        <v>0</v>
      </c>
      <c r="BH152" s="130">
        <f>IF(O152="sníž. přenesená",K152,0)</f>
        <v>0</v>
      </c>
      <c r="BI152" s="130">
        <f>IF(O152="nulová",K152,0)</f>
        <v>0</v>
      </c>
      <c r="BJ152" s="11" t="s">
        <v>82</v>
      </c>
      <c r="BK152" s="130">
        <f>ROUND(P152*H152,2)</f>
        <v>1122.7000000000001</v>
      </c>
      <c r="BL152" s="11" t="s">
        <v>149</v>
      </c>
      <c r="BM152" s="11" t="s">
        <v>287</v>
      </c>
    </row>
    <row r="153" s="1" customFormat="1">
      <c r="B153" s="36"/>
      <c r="C153" s="37"/>
      <c r="D153" s="234" t="s">
        <v>151</v>
      </c>
      <c r="E153" s="37"/>
      <c r="F153" s="235" t="s">
        <v>288</v>
      </c>
      <c r="G153" s="37"/>
      <c r="H153" s="37"/>
      <c r="I153" s="145"/>
      <c r="J153" s="145"/>
      <c r="K153" s="37"/>
      <c r="L153" s="37"/>
      <c r="M153" s="38"/>
      <c r="N153" s="236"/>
      <c r="O153" s="77"/>
      <c r="P153" s="77"/>
      <c r="Q153" s="77"/>
      <c r="R153" s="77"/>
      <c r="S153" s="77"/>
      <c r="T153" s="77"/>
      <c r="U153" s="77"/>
      <c r="V153" s="77"/>
      <c r="W153" s="77"/>
      <c r="X153" s="77"/>
      <c r="Y153" s="78"/>
      <c r="AT153" s="11" t="s">
        <v>151</v>
      </c>
      <c r="AU153" s="11" t="s">
        <v>82</v>
      </c>
    </row>
    <row r="154" s="1" customFormat="1" ht="22.5" customHeight="1">
      <c r="B154" s="36"/>
      <c r="C154" s="222" t="s">
        <v>8</v>
      </c>
      <c r="D154" s="222" t="s">
        <v>144</v>
      </c>
      <c r="E154" s="223" t="s">
        <v>289</v>
      </c>
      <c r="F154" s="224" t="s">
        <v>290</v>
      </c>
      <c r="G154" s="225" t="s">
        <v>147</v>
      </c>
      <c r="H154" s="226">
        <v>1</v>
      </c>
      <c r="I154" s="227">
        <v>0</v>
      </c>
      <c r="J154" s="227">
        <v>904.34000000000003</v>
      </c>
      <c r="K154" s="228">
        <f>ROUND(P154*H154,2)</f>
        <v>904.34000000000003</v>
      </c>
      <c r="L154" s="224" t="s">
        <v>148</v>
      </c>
      <c r="M154" s="38"/>
      <c r="N154" s="229" t="s">
        <v>1</v>
      </c>
      <c r="O154" s="230" t="s">
        <v>43</v>
      </c>
      <c r="P154" s="231">
        <f>I154+J154</f>
        <v>904.34000000000003</v>
      </c>
      <c r="Q154" s="231">
        <f>ROUND(I154*H154,2)</f>
        <v>0</v>
      </c>
      <c r="R154" s="231">
        <f>ROUND(J154*H154,2)</f>
        <v>904.34000000000003</v>
      </c>
      <c r="S154" s="77"/>
      <c r="T154" s="232">
        <f>S154*H154</f>
        <v>0</v>
      </c>
      <c r="U154" s="232">
        <v>0</v>
      </c>
      <c r="V154" s="232">
        <f>U154*H154</f>
        <v>0</v>
      </c>
      <c r="W154" s="232">
        <v>0</v>
      </c>
      <c r="X154" s="232">
        <f>W154*H154</f>
        <v>0</v>
      </c>
      <c r="Y154" s="233" t="s">
        <v>1</v>
      </c>
      <c r="AR154" s="11" t="s">
        <v>149</v>
      </c>
      <c r="AT154" s="11" t="s">
        <v>144</v>
      </c>
      <c r="AU154" s="11" t="s">
        <v>82</v>
      </c>
      <c r="AY154" s="11" t="s">
        <v>142</v>
      </c>
      <c r="BE154" s="130">
        <f>IF(O154="základní",K154,0)</f>
        <v>904.34000000000003</v>
      </c>
      <c r="BF154" s="130">
        <f>IF(O154="snížená",K154,0)</f>
        <v>0</v>
      </c>
      <c r="BG154" s="130">
        <f>IF(O154="zákl. přenesená",K154,0)</f>
        <v>0</v>
      </c>
      <c r="BH154" s="130">
        <f>IF(O154="sníž. přenesená",K154,0)</f>
        <v>0</v>
      </c>
      <c r="BI154" s="130">
        <f>IF(O154="nulová",K154,0)</f>
        <v>0</v>
      </c>
      <c r="BJ154" s="11" t="s">
        <v>82</v>
      </c>
      <c r="BK154" s="130">
        <f>ROUND(P154*H154,2)</f>
        <v>904.34000000000003</v>
      </c>
      <c r="BL154" s="11" t="s">
        <v>149</v>
      </c>
      <c r="BM154" s="11" t="s">
        <v>291</v>
      </c>
    </row>
    <row r="155" s="1" customFormat="1">
      <c r="B155" s="36"/>
      <c r="C155" s="37"/>
      <c r="D155" s="234" t="s">
        <v>151</v>
      </c>
      <c r="E155" s="37"/>
      <c r="F155" s="235" t="s">
        <v>292</v>
      </c>
      <c r="G155" s="37"/>
      <c r="H155" s="37"/>
      <c r="I155" s="145"/>
      <c r="J155" s="145"/>
      <c r="K155" s="37"/>
      <c r="L155" s="37"/>
      <c r="M155" s="38"/>
      <c r="N155" s="236"/>
      <c r="O155" s="77"/>
      <c r="P155" s="77"/>
      <c r="Q155" s="77"/>
      <c r="R155" s="77"/>
      <c r="S155" s="77"/>
      <c r="T155" s="77"/>
      <c r="U155" s="77"/>
      <c r="V155" s="77"/>
      <c r="W155" s="77"/>
      <c r="X155" s="77"/>
      <c r="Y155" s="78"/>
      <c r="AT155" s="11" t="s">
        <v>151</v>
      </c>
      <c r="AU155" s="11" t="s">
        <v>82</v>
      </c>
    </row>
    <row r="156" s="1" customFormat="1" ht="22.5" customHeight="1">
      <c r="B156" s="36"/>
      <c r="C156" s="222" t="s">
        <v>293</v>
      </c>
      <c r="D156" s="222" t="s">
        <v>144</v>
      </c>
      <c r="E156" s="223" t="s">
        <v>294</v>
      </c>
      <c r="F156" s="224" t="s">
        <v>295</v>
      </c>
      <c r="G156" s="225" t="s">
        <v>147</v>
      </c>
      <c r="H156" s="226">
        <v>1</v>
      </c>
      <c r="I156" s="227">
        <v>0</v>
      </c>
      <c r="J156" s="227">
        <v>963.04999999999995</v>
      </c>
      <c r="K156" s="228">
        <f>ROUND(P156*H156,2)</f>
        <v>963.04999999999995</v>
      </c>
      <c r="L156" s="224" t="s">
        <v>148</v>
      </c>
      <c r="M156" s="38"/>
      <c r="N156" s="229" t="s">
        <v>1</v>
      </c>
      <c r="O156" s="230" t="s">
        <v>43</v>
      </c>
      <c r="P156" s="231">
        <f>I156+J156</f>
        <v>963.04999999999995</v>
      </c>
      <c r="Q156" s="231">
        <f>ROUND(I156*H156,2)</f>
        <v>0</v>
      </c>
      <c r="R156" s="231">
        <f>ROUND(J156*H156,2)</f>
        <v>963.04999999999995</v>
      </c>
      <c r="S156" s="77"/>
      <c r="T156" s="232">
        <f>S156*H156</f>
        <v>0</v>
      </c>
      <c r="U156" s="232">
        <v>0</v>
      </c>
      <c r="V156" s="232">
        <f>U156*H156</f>
        <v>0</v>
      </c>
      <c r="W156" s="232">
        <v>0</v>
      </c>
      <c r="X156" s="232">
        <f>W156*H156</f>
        <v>0</v>
      </c>
      <c r="Y156" s="233" t="s">
        <v>1</v>
      </c>
      <c r="AR156" s="11" t="s">
        <v>149</v>
      </c>
      <c r="AT156" s="11" t="s">
        <v>144</v>
      </c>
      <c r="AU156" s="11" t="s">
        <v>82</v>
      </c>
      <c r="AY156" s="11" t="s">
        <v>142</v>
      </c>
      <c r="BE156" s="130">
        <f>IF(O156="základní",K156,0)</f>
        <v>963.04999999999995</v>
      </c>
      <c r="BF156" s="130">
        <f>IF(O156="snížená",K156,0)</f>
        <v>0</v>
      </c>
      <c r="BG156" s="130">
        <f>IF(O156="zákl. přenesená",K156,0)</f>
        <v>0</v>
      </c>
      <c r="BH156" s="130">
        <f>IF(O156="sníž. přenesená",K156,0)</f>
        <v>0</v>
      </c>
      <c r="BI156" s="130">
        <f>IF(O156="nulová",K156,0)</f>
        <v>0</v>
      </c>
      <c r="BJ156" s="11" t="s">
        <v>82</v>
      </c>
      <c r="BK156" s="130">
        <f>ROUND(P156*H156,2)</f>
        <v>963.04999999999995</v>
      </c>
      <c r="BL156" s="11" t="s">
        <v>149</v>
      </c>
      <c r="BM156" s="11" t="s">
        <v>296</v>
      </c>
    </row>
    <row r="157" s="1" customFormat="1">
      <c r="B157" s="36"/>
      <c r="C157" s="37"/>
      <c r="D157" s="234" t="s">
        <v>151</v>
      </c>
      <c r="E157" s="37"/>
      <c r="F157" s="235" t="s">
        <v>297</v>
      </c>
      <c r="G157" s="37"/>
      <c r="H157" s="37"/>
      <c r="I157" s="145"/>
      <c r="J157" s="145"/>
      <c r="K157" s="37"/>
      <c r="L157" s="37"/>
      <c r="M157" s="38"/>
      <c r="N157" s="236"/>
      <c r="O157" s="77"/>
      <c r="P157" s="77"/>
      <c r="Q157" s="77"/>
      <c r="R157" s="77"/>
      <c r="S157" s="77"/>
      <c r="T157" s="77"/>
      <c r="U157" s="77"/>
      <c r="V157" s="77"/>
      <c r="W157" s="77"/>
      <c r="X157" s="77"/>
      <c r="Y157" s="78"/>
      <c r="AT157" s="11" t="s">
        <v>151</v>
      </c>
      <c r="AU157" s="11" t="s">
        <v>82</v>
      </c>
    </row>
    <row r="158" s="1" customFormat="1" ht="22.5" customHeight="1">
      <c r="B158" s="36"/>
      <c r="C158" s="222" t="s">
        <v>298</v>
      </c>
      <c r="D158" s="222" t="s">
        <v>144</v>
      </c>
      <c r="E158" s="223" t="s">
        <v>299</v>
      </c>
      <c r="F158" s="224" t="s">
        <v>300</v>
      </c>
      <c r="G158" s="225" t="s">
        <v>147</v>
      </c>
      <c r="H158" s="226">
        <v>1</v>
      </c>
      <c r="I158" s="227">
        <v>0</v>
      </c>
      <c r="J158" s="227">
        <v>1390.5</v>
      </c>
      <c r="K158" s="228">
        <f>ROUND(P158*H158,2)</f>
        <v>1390.5</v>
      </c>
      <c r="L158" s="224" t="s">
        <v>148</v>
      </c>
      <c r="M158" s="38"/>
      <c r="N158" s="229" t="s">
        <v>1</v>
      </c>
      <c r="O158" s="230" t="s">
        <v>43</v>
      </c>
      <c r="P158" s="231">
        <f>I158+J158</f>
        <v>1390.5</v>
      </c>
      <c r="Q158" s="231">
        <f>ROUND(I158*H158,2)</f>
        <v>0</v>
      </c>
      <c r="R158" s="231">
        <f>ROUND(J158*H158,2)</f>
        <v>1390.5</v>
      </c>
      <c r="S158" s="77"/>
      <c r="T158" s="232">
        <f>S158*H158</f>
        <v>0</v>
      </c>
      <c r="U158" s="232">
        <v>0</v>
      </c>
      <c r="V158" s="232">
        <f>U158*H158</f>
        <v>0</v>
      </c>
      <c r="W158" s="232">
        <v>0</v>
      </c>
      <c r="X158" s="232">
        <f>W158*H158</f>
        <v>0</v>
      </c>
      <c r="Y158" s="233" t="s">
        <v>1</v>
      </c>
      <c r="AR158" s="11" t="s">
        <v>149</v>
      </c>
      <c r="AT158" s="11" t="s">
        <v>144</v>
      </c>
      <c r="AU158" s="11" t="s">
        <v>82</v>
      </c>
      <c r="AY158" s="11" t="s">
        <v>142</v>
      </c>
      <c r="BE158" s="130">
        <f>IF(O158="základní",K158,0)</f>
        <v>1390.5</v>
      </c>
      <c r="BF158" s="130">
        <f>IF(O158="snížená",K158,0)</f>
        <v>0</v>
      </c>
      <c r="BG158" s="130">
        <f>IF(O158="zákl. přenesená",K158,0)</f>
        <v>0</v>
      </c>
      <c r="BH158" s="130">
        <f>IF(O158="sníž. přenesená",K158,0)</f>
        <v>0</v>
      </c>
      <c r="BI158" s="130">
        <f>IF(O158="nulová",K158,0)</f>
        <v>0</v>
      </c>
      <c r="BJ158" s="11" t="s">
        <v>82</v>
      </c>
      <c r="BK158" s="130">
        <f>ROUND(P158*H158,2)</f>
        <v>1390.5</v>
      </c>
      <c r="BL158" s="11" t="s">
        <v>149</v>
      </c>
      <c r="BM158" s="11" t="s">
        <v>301</v>
      </c>
    </row>
    <row r="159" s="1" customFormat="1">
      <c r="B159" s="36"/>
      <c r="C159" s="37"/>
      <c r="D159" s="234" t="s">
        <v>151</v>
      </c>
      <c r="E159" s="37"/>
      <c r="F159" s="235" t="s">
        <v>302</v>
      </c>
      <c r="G159" s="37"/>
      <c r="H159" s="37"/>
      <c r="I159" s="145"/>
      <c r="J159" s="145"/>
      <c r="K159" s="37"/>
      <c r="L159" s="37"/>
      <c r="M159" s="38"/>
      <c r="N159" s="236"/>
      <c r="O159" s="77"/>
      <c r="P159" s="77"/>
      <c r="Q159" s="77"/>
      <c r="R159" s="77"/>
      <c r="S159" s="77"/>
      <c r="T159" s="77"/>
      <c r="U159" s="77"/>
      <c r="V159" s="77"/>
      <c r="W159" s="77"/>
      <c r="X159" s="77"/>
      <c r="Y159" s="78"/>
      <c r="AT159" s="11" t="s">
        <v>151</v>
      </c>
      <c r="AU159" s="11" t="s">
        <v>82</v>
      </c>
    </row>
    <row r="160" s="1" customFormat="1" ht="22.5" customHeight="1">
      <c r="B160" s="36"/>
      <c r="C160" s="222" t="s">
        <v>303</v>
      </c>
      <c r="D160" s="222" t="s">
        <v>144</v>
      </c>
      <c r="E160" s="223" t="s">
        <v>304</v>
      </c>
      <c r="F160" s="224" t="s">
        <v>305</v>
      </c>
      <c r="G160" s="225" t="s">
        <v>147</v>
      </c>
      <c r="H160" s="226">
        <v>1</v>
      </c>
      <c r="I160" s="227">
        <v>0</v>
      </c>
      <c r="J160" s="227">
        <v>1143.3</v>
      </c>
      <c r="K160" s="228">
        <f>ROUND(P160*H160,2)</f>
        <v>1143.3</v>
      </c>
      <c r="L160" s="224" t="s">
        <v>148</v>
      </c>
      <c r="M160" s="38"/>
      <c r="N160" s="229" t="s">
        <v>1</v>
      </c>
      <c r="O160" s="230" t="s">
        <v>43</v>
      </c>
      <c r="P160" s="231">
        <f>I160+J160</f>
        <v>1143.3</v>
      </c>
      <c r="Q160" s="231">
        <f>ROUND(I160*H160,2)</f>
        <v>0</v>
      </c>
      <c r="R160" s="231">
        <f>ROUND(J160*H160,2)</f>
        <v>1143.3</v>
      </c>
      <c r="S160" s="77"/>
      <c r="T160" s="232">
        <f>S160*H160</f>
        <v>0</v>
      </c>
      <c r="U160" s="232">
        <v>0</v>
      </c>
      <c r="V160" s="232">
        <f>U160*H160</f>
        <v>0</v>
      </c>
      <c r="W160" s="232">
        <v>0</v>
      </c>
      <c r="X160" s="232">
        <f>W160*H160</f>
        <v>0</v>
      </c>
      <c r="Y160" s="233" t="s">
        <v>1</v>
      </c>
      <c r="AR160" s="11" t="s">
        <v>149</v>
      </c>
      <c r="AT160" s="11" t="s">
        <v>144</v>
      </c>
      <c r="AU160" s="11" t="s">
        <v>82</v>
      </c>
      <c r="AY160" s="11" t="s">
        <v>142</v>
      </c>
      <c r="BE160" s="130">
        <f>IF(O160="základní",K160,0)</f>
        <v>1143.3</v>
      </c>
      <c r="BF160" s="130">
        <f>IF(O160="snížená",K160,0)</f>
        <v>0</v>
      </c>
      <c r="BG160" s="130">
        <f>IF(O160="zákl. přenesená",K160,0)</f>
        <v>0</v>
      </c>
      <c r="BH160" s="130">
        <f>IF(O160="sníž. přenesená",K160,0)</f>
        <v>0</v>
      </c>
      <c r="BI160" s="130">
        <f>IF(O160="nulová",K160,0)</f>
        <v>0</v>
      </c>
      <c r="BJ160" s="11" t="s">
        <v>82</v>
      </c>
      <c r="BK160" s="130">
        <f>ROUND(P160*H160,2)</f>
        <v>1143.3</v>
      </c>
      <c r="BL160" s="11" t="s">
        <v>149</v>
      </c>
      <c r="BM160" s="11" t="s">
        <v>306</v>
      </c>
    </row>
    <row r="161" s="1" customFormat="1">
      <c r="B161" s="36"/>
      <c r="C161" s="37"/>
      <c r="D161" s="234" t="s">
        <v>151</v>
      </c>
      <c r="E161" s="37"/>
      <c r="F161" s="235" t="s">
        <v>307</v>
      </c>
      <c r="G161" s="37"/>
      <c r="H161" s="37"/>
      <c r="I161" s="145"/>
      <c r="J161" s="145"/>
      <c r="K161" s="37"/>
      <c r="L161" s="37"/>
      <c r="M161" s="38"/>
      <c r="N161" s="236"/>
      <c r="O161" s="77"/>
      <c r="P161" s="77"/>
      <c r="Q161" s="77"/>
      <c r="R161" s="77"/>
      <c r="S161" s="77"/>
      <c r="T161" s="77"/>
      <c r="U161" s="77"/>
      <c r="V161" s="77"/>
      <c r="W161" s="77"/>
      <c r="X161" s="77"/>
      <c r="Y161" s="78"/>
      <c r="AT161" s="11" t="s">
        <v>151</v>
      </c>
      <c r="AU161" s="11" t="s">
        <v>82</v>
      </c>
    </row>
    <row r="162" s="1" customFormat="1" ht="22.5" customHeight="1">
      <c r="B162" s="36"/>
      <c r="C162" s="222" t="s">
        <v>308</v>
      </c>
      <c r="D162" s="222" t="s">
        <v>144</v>
      </c>
      <c r="E162" s="223" t="s">
        <v>309</v>
      </c>
      <c r="F162" s="224" t="s">
        <v>310</v>
      </c>
      <c r="G162" s="225" t="s">
        <v>147</v>
      </c>
      <c r="H162" s="226">
        <v>1</v>
      </c>
      <c r="I162" s="227">
        <v>0</v>
      </c>
      <c r="J162" s="227">
        <v>772.5</v>
      </c>
      <c r="K162" s="228">
        <f>ROUND(P162*H162,2)</f>
        <v>772.5</v>
      </c>
      <c r="L162" s="224" t="s">
        <v>148</v>
      </c>
      <c r="M162" s="38"/>
      <c r="N162" s="229" t="s">
        <v>1</v>
      </c>
      <c r="O162" s="230" t="s">
        <v>43</v>
      </c>
      <c r="P162" s="231">
        <f>I162+J162</f>
        <v>772.5</v>
      </c>
      <c r="Q162" s="231">
        <f>ROUND(I162*H162,2)</f>
        <v>0</v>
      </c>
      <c r="R162" s="231">
        <f>ROUND(J162*H162,2)</f>
        <v>772.5</v>
      </c>
      <c r="S162" s="77"/>
      <c r="T162" s="232">
        <f>S162*H162</f>
        <v>0</v>
      </c>
      <c r="U162" s="232">
        <v>0</v>
      </c>
      <c r="V162" s="232">
        <f>U162*H162</f>
        <v>0</v>
      </c>
      <c r="W162" s="232">
        <v>0</v>
      </c>
      <c r="X162" s="232">
        <f>W162*H162</f>
        <v>0</v>
      </c>
      <c r="Y162" s="233" t="s">
        <v>1</v>
      </c>
      <c r="AR162" s="11" t="s">
        <v>149</v>
      </c>
      <c r="AT162" s="11" t="s">
        <v>144</v>
      </c>
      <c r="AU162" s="11" t="s">
        <v>82</v>
      </c>
      <c r="AY162" s="11" t="s">
        <v>142</v>
      </c>
      <c r="BE162" s="130">
        <f>IF(O162="základní",K162,0)</f>
        <v>772.5</v>
      </c>
      <c r="BF162" s="130">
        <f>IF(O162="snížená",K162,0)</f>
        <v>0</v>
      </c>
      <c r="BG162" s="130">
        <f>IF(O162="zákl. přenesená",K162,0)</f>
        <v>0</v>
      </c>
      <c r="BH162" s="130">
        <f>IF(O162="sníž. přenesená",K162,0)</f>
        <v>0</v>
      </c>
      <c r="BI162" s="130">
        <f>IF(O162="nulová",K162,0)</f>
        <v>0</v>
      </c>
      <c r="BJ162" s="11" t="s">
        <v>82</v>
      </c>
      <c r="BK162" s="130">
        <f>ROUND(P162*H162,2)</f>
        <v>772.5</v>
      </c>
      <c r="BL162" s="11" t="s">
        <v>149</v>
      </c>
      <c r="BM162" s="11" t="s">
        <v>311</v>
      </c>
    </row>
    <row r="163" s="1" customFormat="1">
      <c r="B163" s="36"/>
      <c r="C163" s="37"/>
      <c r="D163" s="234" t="s">
        <v>151</v>
      </c>
      <c r="E163" s="37"/>
      <c r="F163" s="235" t="s">
        <v>312</v>
      </c>
      <c r="G163" s="37"/>
      <c r="H163" s="37"/>
      <c r="I163" s="145"/>
      <c r="J163" s="145"/>
      <c r="K163" s="37"/>
      <c r="L163" s="37"/>
      <c r="M163" s="38"/>
      <c r="N163" s="236"/>
      <c r="O163" s="77"/>
      <c r="P163" s="77"/>
      <c r="Q163" s="77"/>
      <c r="R163" s="77"/>
      <c r="S163" s="77"/>
      <c r="T163" s="77"/>
      <c r="U163" s="77"/>
      <c r="V163" s="77"/>
      <c r="W163" s="77"/>
      <c r="X163" s="77"/>
      <c r="Y163" s="78"/>
      <c r="AT163" s="11" t="s">
        <v>151</v>
      </c>
      <c r="AU163" s="11" t="s">
        <v>82</v>
      </c>
    </row>
    <row r="164" s="1" customFormat="1" ht="22.5" customHeight="1">
      <c r="B164" s="36"/>
      <c r="C164" s="222" t="s">
        <v>313</v>
      </c>
      <c r="D164" s="222" t="s">
        <v>144</v>
      </c>
      <c r="E164" s="223" t="s">
        <v>314</v>
      </c>
      <c r="F164" s="224" t="s">
        <v>315</v>
      </c>
      <c r="G164" s="225" t="s">
        <v>147</v>
      </c>
      <c r="H164" s="226">
        <v>1</v>
      </c>
      <c r="I164" s="227">
        <v>0</v>
      </c>
      <c r="J164" s="227">
        <v>963.04999999999995</v>
      </c>
      <c r="K164" s="228">
        <f>ROUND(P164*H164,2)</f>
        <v>963.04999999999995</v>
      </c>
      <c r="L164" s="224" t="s">
        <v>148</v>
      </c>
      <c r="M164" s="38"/>
      <c r="N164" s="229" t="s">
        <v>1</v>
      </c>
      <c r="O164" s="230" t="s">
        <v>43</v>
      </c>
      <c r="P164" s="231">
        <f>I164+J164</f>
        <v>963.04999999999995</v>
      </c>
      <c r="Q164" s="231">
        <f>ROUND(I164*H164,2)</f>
        <v>0</v>
      </c>
      <c r="R164" s="231">
        <f>ROUND(J164*H164,2)</f>
        <v>963.04999999999995</v>
      </c>
      <c r="S164" s="77"/>
      <c r="T164" s="232">
        <f>S164*H164</f>
        <v>0</v>
      </c>
      <c r="U164" s="232">
        <v>0</v>
      </c>
      <c r="V164" s="232">
        <f>U164*H164</f>
        <v>0</v>
      </c>
      <c r="W164" s="232">
        <v>0</v>
      </c>
      <c r="X164" s="232">
        <f>W164*H164</f>
        <v>0</v>
      </c>
      <c r="Y164" s="233" t="s">
        <v>1</v>
      </c>
      <c r="AR164" s="11" t="s">
        <v>149</v>
      </c>
      <c r="AT164" s="11" t="s">
        <v>144</v>
      </c>
      <c r="AU164" s="11" t="s">
        <v>82</v>
      </c>
      <c r="AY164" s="11" t="s">
        <v>142</v>
      </c>
      <c r="BE164" s="130">
        <f>IF(O164="základní",K164,0)</f>
        <v>963.04999999999995</v>
      </c>
      <c r="BF164" s="130">
        <f>IF(O164="snížená",K164,0)</f>
        <v>0</v>
      </c>
      <c r="BG164" s="130">
        <f>IF(O164="zákl. přenesená",K164,0)</f>
        <v>0</v>
      </c>
      <c r="BH164" s="130">
        <f>IF(O164="sníž. přenesená",K164,0)</f>
        <v>0</v>
      </c>
      <c r="BI164" s="130">
        <f>IF(O164="nulová",K164,0)</f>
        <v>0</v>
      </c>
      <c r="BJ164" s="11" t="s">
        <v>82</v>
      </c>
      <c r="BK164" s="130">
        <f>ROUND(P164*H164,2)</f>
        <v>963.04999999999995</v>
      </c>
      <c r="BL164" s="11" t="s">
        <v>149</v>
      </c>
      <c r="BM164" s="11" t="s">
        <v>316</v>
      </c>
    </row>
    <row r="165" s="1" customFormat="1">
      <c r="B165" s="36"/>
      <c r="C165" s="37"/>
      <c r="D165" s="234" t="s">
        <v>151</v>
      </c>
      <c r="E165" s="37"/>
      <c r="F165" s="235" t="s">
        <v>317</v>
      </c>
      <c r="G165" s="37"/>
      <c r="H165" s="37"/>
      <c r="I165" s="145"/>
      <c r="J165" s="145"/>
      <c r="K165" s="37"/>
      <c r="L165" s="37"/>
      <c r="M165" s="38"/>
      <c r="N165" s="236"/>
      <c r="O165" s="77"/>
      <c r="P165" s="77"/>
      <c r="Q165" s="77"/>
      <c r="R165" s="77"/>
      <c r="S165" s="77"/>
      <c r="T165" s="77"/>
      <c r="U165" s="77"/>
      <c r="V165" s="77"/>
      <c r="W165" s="77"/>
      <c r="X165" s="77"/>
      <c r="Y165" s="78"/>
      <c r="AT165" s="11" t="s">
        <v>151</v>
      </c>
      <c r="AU165" s="11" t="s">
        <v>82</v>
      </c>
    </row>
    <row r="166" s="1" customFormat="1" ht="22.5" customHeight="1">
      <c r="B166" s="36"/>
      <c r="C166" s="222" t="s">
        <v>318</v>
      </c>
      <c r="D166" s="222" t="s">
        <v>144</v>
      </c>
      <c r="E166" s="223" t="s">
        <v>319</v>
      </c>
      <c r="F166" s="224" t="s">
        <v>320</v>
      </c>
      <c r="G166" s="225" t="s">
        <v>147</v>
      </c>
      <c r="H166" s="226">
        <v>1</v>
      </c>
      <c r="I166" s="227">
        <v>0</v>
      </c>
      <c r="J166" s="227">
        <v>1390.5</v>
      </c>
      <c r="K166" s="228">
        <f>ROUND(P166*H166,2)</f>
        <v>1390.5</v>
      </c>
      <c r="L166" s="224" t="s">
        <v>148</v>
      </c>
      <c r="M166" s="38"/>
      <c r="N166" s="229" t="s">
        <v>1</v>
      </c>
      <c r="O166" s="230" t="s">
        <v>43</v>
      </c>
      <c r="P166" s="231">
        <f>I166+J166</f>
        <v>1390.5</v>
      </c>
      <c r="Q166" s="231">
        <f>ROUND(I166*H166,2)</f>
        <v>0</v>
      </c>
      <c r="R166" s="231">
        <f>ROUND(J166*H166,2)</f>
        <v>1390.5</v>
      </c>
      <c r="S166" s="77"/>
      <c r="T166" s="232">
        <f>S166*H166</f>
        <v>0</v>
      </c>
      <c r="U166" s="232">
        <v>0</v>
      </c>
      <c r="V166" s="232">
        <f>U166*H166</f>
        <v>0</v>
      </c>
      <c r="W166" s="232">
        <v>0</v>
      </c>
      <c r="X166" s="232">
        <f>W166*H166</f>
        <v>0</v>
      </c>
      <c r="Y166" s="233" t="s">
        <v>1</v>
      </c>
      <c r="AR166" s="11" t="s">
        <v>149</v>
      </c>
      <c r="AT166" s="11" t="s">
        <v>144</v>
      </c>
      <c r="AU166" s="11" t="s">
        <v>82</v>
      </c>
      <c r="AY166" s="11" t="s">
        <v>142</v>
      </c>
      <c r="BE166" s="130">
        <f>IF(O166="základní",K166,0)</f>
        <v>1390.5</v>
      </c>
      <c r="BF166" s="130">
        <f>IF(O166="snížená",K166,0)</f>
        <v>0</v>
      </c>
      <c r="BG166" s="130">
        <f>IF(O166="zákl. přenesená",K166,0)</f>
        <v>0</v>
      </c>
      <c r="BH166" s="130">
        <f>IF(O166="sníž. přenesená",K166,0)</f>
        <v>0</v>
      </c>
      <c r="BI166" s="130">
        <f>IF(O166="nulová",K166,0)</f>
        <v>0</v>
      </c>
      <c r="BJ166" s="11" t="s">
        <v>82</v>
      </c>
      <c r="BK166" s="130">
        <f>ROUND(P166*H166,2)</f>
        <v>1390.5</v>
      </c>
      <c r="BL166" s="11" t="s">
        <v>149</v>
      </c>
      <c r="BM166" s="11" t="s">
        <v>321</v>
      </c>
    </row>
    <row r="167" s="1" customFormat="1">
      <c r="B167" s="36"/>
      <c r="C167" s="37"/>
      <c r="D167" s="234" t="s">
        <v>151</v>
      </c>
      <c r="E167" s="37"/>
      <c r="F167" s="235" t="s">
        <v>322</v>
      </c>
      <c r="G167" s="37"/>
      <c r="H167" s="37"/>
      <c r="I167" s="145"/>
      <c r="J167" s="145"/>
      <c r="K167" s="37"/>
      <c r="L167" s="37"/>
      <c r="M167" s="38"/>
      <c r="N167" s="236"/>
      <c r="O167" s="77"/>
      <c r="P167" s="77"/>
      <c r="Q167" s="77"/>
      <c r="R167" s="77"/>
      <c r="S167" s="77"/>
      <c r="T167" s="77"/>
      <c r="U167" s="77"/>
      <c r="V167" s="77"/>
      <c r="W167" s="77"/>
      <c r="X167" s="77"/>
      <c r="Y167" s="78"/>
      <c r="AT167" s="11" t="s">
        <v>151</v>
      </c>
      <c r="AU167" s="11" t="s">
        <v>82</v>
      </c>
    </row>
    <row r="168" s="1" customFormat="1" ht="22.5" customHeight="1">
      <c r="B168" s="36"/>
      <c r="C168" s="222" t="s">
        <v>323</v>
      </c>
      <c r="D168" s="222" t="s">
        <v>144</v>
      </c>
      <c r="E168" s="223" t="s">
        <v>324</v>
      </c>
      <c r="F168" s="224" t="s">
        <v>325</v>
      </c>
      <c r="G168" s="225" t="s">
        <v>147</v>
      </c>
      <c r="H168" s="226">
        <v>1</v>
      </c>
      <c r="I168" s="227">
        <v>0</v>
      </c>
      <c r="J168" s="227">
        <v>1143.3</v>
      </c>
      <c r="K168" s="228">
        <f>ROUND(P168*H168,2)</f>
        <v>1143.3</v>
      </c>
      <c r="L168" s="224" t="s">
        <v>148</v>
      </c>
      <c r="M168" s="38"/>
      <c r="N168" s="229" t="s">
        <v>1</v>
      </c>
      <c r="O168" s="230" t="s">
        <v>43</v>
      </c>
      <c r="P168" s="231">
        <f>I168+J168</f>
        <v>1143.3</v>
      </c>
      <c r="Q168" s="231">
        <f>ROUND(I168*H168,2)</f>
        <v>0</v>
      </c>
      <c r="R168" s="231">
        <f>ROUND(J168*H168,2)</f>
        <v>1143.3</v>
      </c>
      <c r="S168" s="77"/>
      <c r="T168" s="232">
        <f>S168*H168</f>
        <v>0</v>
      </c>
      <c r="U168" s="232">
        <v>0</v>
      </c>
      <c r="V168" s="232">
        <f>U168*H168</f>
        <v>0</v>
      </c>
      <c r="W168" s="232">
        <v>0</v>
      </c>
      <c r="X168" s="232">
        <f>W168*H168</f>
        <v>0</v>
      </c>
      <c r="Y168" s="233" t="s">
        <v>1</v>
      </c>
      <c r="AR168" s="11" t="s">
        <v>149</v>
      </c>
      <c r="AT168" s="11" t="s">
        <v>144</v>
      </c>
      <c r="AU168" s="11" t="s">
        <v>82</v>
      </c>
      <c r="AY168" s="11" t="s">
        <v>142</v>
      </c>
      <c r="BE168" s="130">
        <f>IF(O168="základní",K168,0)</f>
        <v>1143.3</v>
      </c>
      <c r="BF168" s="130">
        <f>IF(O168="snížená",K168,0)</f>
        <v>0</v>
      </c>
      <c r="BG168" s="130">
        <f>IF(O168="zákl. přenesená",K168,0)</f>
        <v>0</v>
      </c>
      <c r="BH168" s="130">
        <f>IF(O168="sníž. přenesená",K168,0)</f>
        <v>0</v>
      </c>
      <c r="BI168" s="130">
        <f>IF(O168="nulová",K168,0)</f>
        <v>0</v>
      </c>
      <c r="BJ168" s="11" t="s">
        <v>82</v>
      </c>
      <c r="BK168" s="130">
        <f>ROUND(P168*H168,2)</f>
        <v>1143.3</v>
      </c>
      <c r="BL168" s="11" t="s">
        <v>149</v>
      </c>
      <c r="BM168" s="11" t="s">
        <v>326</v>
      </c>
    </row>
    <row r="169" s="1" customFormat="1">
      <c r="B169" s="36"/>
      <c r="C169" s="37"/>
      <c r="D169" s="234" t="s">
        <v>151</v>
      </c>
      <c r="E169" s="37"/>
      <c r="F169" s="235" t="s">
        <v>327</v>
      </c>
      <c r="G169" s="37"/>
      <c r="H169" s="37"/>
      <c r="I169" s="145"/>
      <c r="J169" s="145"/>
      <c r="K169" s="37"/>
      <c r="L169" s="37"/>
      <c r="M169" s="38"/>
      <c r="N169" s="236"/>
      <c r="O169" s="77"/>
      <c r="P169" s="77"/>
      <c r="Q169" s="77"/>
      <c r="R169" s="77"/>
      <c r="S169" s="77"/>
      <c r="T169" s="77"/>
      <c r="U169" s="77"/>
      <c r="V169" s="77"/>
      <c r="W169" s="77"/>
      <c r="X169" s="77"/>
      <c r="Y169" s="78"/>
      <c r="AT169" s="11" t="s">
        <v>151</v>
      </c>
      <c r="AU169" s="11" t="s">
        <v>82</v>
      </c>
    </row>
    <row r="170" s="1" customFormat="1" ht="22.5" customHeight="1">
      <c r="B170" s="36"/>
      <c r="C170" s="222" t="s">
        <v>328</v>
      </c>
      <c r="D170" s="222" t="s">
        <v>144</v>
      </c>
      <c r="E170" s="223" t="s">
        <v>329</v>
      </c>
      <c r="F170" s="224" t="s">
        <v>330</v>
      </c>
      <c r="G170" s="225" t="s">
        <v>147</v>
      </c>
      <c r="H170" s="226">
        <v>1</v>
      </c>
      <c r="I170" s="227">
        <v>0</v>
      </c>
      <c r="J170" s="227">
        <v>981.59000000000003</v>
      </c>
      <c r="K170" s="228">
        <f>ROUND(P170*H170,2)</f>
        <v>981.59000000000003</v>
      </c>
      <c r="L170" s="224" t="s">
        <v>148</v>
      </c>
      <c r="M170" s="38"/>
      <c r="N170" s="229" t="s">
        <v>1</v>
      </c>
      <c r="O170" s="230" t="s">
        <v>43</v>
      </c>
      <c r="P170" s="231">
        <f>I170+J170</f>
        <v>981.59000000000003</v>
      </c>
      <c r="Q170" s="231">
        <f>ROUND(I170*H170,2)</f>
        <v>0</v>
      </c>
      <c r="R170" s="231">
        <f>ROUND(J170*H170,2)</f>
        <v>981.59000000000003</v>
      </c>
      <c r="S170" s="77"/>
      <c r="T170" s="232">
        <f>S170*H170</f>
        <v>0</v>
      </c>
      <c r="U170" s="232">
        <v>0</v>
      </c>
      <c r="V170" s="232">
        <f>U170*H170</f>
        <v>0</v>
      </c>
      <c r="W170" s="232">
        <v>0</v>
      </c>
      <c r="X170" s="232">
        <f>W170*H170</f>
        <v>0</v>
      </c>
      <c r="Y170" s="233" t="s">
        <v>1</v>
      </c>
      <c r="AR170" s="11" t="s">
        <v>149</v>
      </c>
      <c r="AT170" s="11" t="s">
        <v>144</v>
      </c>
      <c r="AU170" s="11" t="s">
        <v>82</v>
      </c>
      <c r="AY170" s="11" t="s">
        <v>142</v>
      </c>
      <c r="BE170" s="130">
        <f>IF(O170="základní",K170,0)</f>
        <v>981.59000000000003</v>
      </c>
      <c r="BF170" s="130">
        <f>IF(O170="snížená",K170,0)</f>
        <v>0</v>
      </c>
      <c r="BG170" s="130">
        <f>IF(O170="zákl. přenesená",K170,0)</f>
        <v>0</v>
      </c>
      <c r="BH170" s="130">
        <f>IF(O170="sníž. přenesená",K170,0)</f>
        <v>0</v>
      </c>
      <c r="BI170" s="130">
        <f>IF(O170="nulová",K170,0)</f>
        <v>0</v>
      </c>
      <c r="BJ170" s="11" t="s">
        <v>82</v>
      </c>
      <c r="BK170" s="130">
        <f>ROUND(P170*H170,2)</f>
        <v>981.59000000000003</v>
      </c>
      <c r="BL170" s="11" t="s">
        <v>149</v>
      </c>
      <c r="BM170" s="11" t="s">
        <v>331</v>
      </c>
    </row>
    <row r="171" s="1" customFormat="1">
      <c r="B171" s="36"/>
      <c r="C171" s="37"/>
      <c r="D171" s="234" t="s">
        <v>151</v>
      </c>
      <c r="E171" s="37"/>
      <c r="F171" s="235" t="s">
        <v>332</v>
      </c>
      <c r="G171" s="37"/>
      <c r="H171" s="37"/>
      <c r="I171" s="145"/>
      <c r="J171" s="145"/>
      <c r="K171" s="37"/>
      <c r="L171" s="37"/>
      <c r="M171" s="38"/>
      <c r="N171" s="236"/>
      <c r="O171" s="77"/>
      <c r="P171" s="77"/>
      <c r="Q171" s="77"/>
      <c r="R171" s="77"/>
      <c r="S171" s="77"/>
      <c r="T171" s="77"/>
      <c r="U171" s="77"/>
      <c r="V171" s="77"/>
      <c r="W171" s="77"/>
      <c r="X171" s="77"/>
      <c r="Y171" s="78"/>
      <c r="AT171" s="11" t="s">
        <v>151</v>
      </c>
      <c r="AU171" s="11" t="s">
        <v>82</v>
      </c>
    </row>
    <row r="172" s="1" customFormat="1" ht="22.5" customHeight="1">
      <c r="B172" s="36"/>
      <c r="C172" s="222" t="s">
        <v>333</v>
      </c>
      <c r="D172" s="222" t="s">
        <v>144</v>
      </c>
      <c r="E172" s="223" t="s">
        <v>334</v>
      </c>
      <c r="F172" s="224" t="s">
        <v>335</v>
      </c>
      <c r="G172" s="225" t="s">
        <v>147</v>
      </c>
      <c r="H172" s="226">
        <v>1</v>
      </c>
      <c r="I172" s="227">
        <v>0</v>
      </c>
      <c r="J172" s="227">
        <v>1050.5999999999999</v>
      </c>
      <c r="K172" s="228">
        <f>ROUND(P172*H172,2)</f>
        <v>1050.5999999999999</v>
      </c>
      <c r="L172" s="224" t="s">
        <v>148</v>
      </c>
      <c r="M172" s="38"/>
      <c r="N172" s="229" t="s">
        <v>1</v>
      </c>
      <c r="O172" s="230" t="s">
        <v>43</v>
      </c>
      <c r="P172" s="231">
        <f>I172+J172</f>
        <v>1050.5999999999999</v>
      </c>
      <c r="Q172" s="231">
        <f>ROUND(I172*H172,2)</f>
        <v>0</v>
      </c>
      <c r="R172" s="231">
        <f>ROUND(J172*H172,2)</f>
        <v>1050.5999999999999</v>
      </c>
      <c r="S172" s="77"/>
      <c r="T172" s="232">
        <f>S172*H172</f>
        <v>0</v>
      </c>
      <c r="U172" s="232">
        <v>0</v>
      </c>
      <c r="V172" s="232">
        <f>U172*H172</f>
        <v>0</v>
      </c>
      <c r="W172" s="232">
        <v>0</v>
      </c>
      <c r="X172" s="232">
        <f>W172*H172</f>
        <v>0</v>
      </c>
      <c r="Y172" s="233" t="s">
        <v>1</v>
      </c>
      <c r="AR172" s="11" t="s">
        <v>149</v>
      </c>
      <c r="AT172" s="11" t="s">
        <v>144</v>
      </c>
      <c r="AU172" s="11" t="s">
        <v>82</v>
      </c>
      <c r="AY172" s="11" t="s">
        <v>142</v>
      </c>
      <c r="BE172" s="130">
        <f>IF(O172="základní",K172,0)</f>
        <v>1050.5999999999999</v>
      </c>
      <c r="BF172" s="130">
        <f>IF(O172="snížená",K172,0)</f>
        <v>0</v>
      </c>
      <c r="BG172" s="130">
        <f>IF(O172="zákl. přenesená",K172,0)</f>
        <v>0</v>
      </c>
      <c r="BH172" s="130">
        <f>IF(O172="sníž. přenesená",K172,0)</f>
        <v>0</v>
      </c>
      <c r="BI172" s="130">
        <f>IF(O172="nulová",K172,0)</f>
        <v>0</v>
      </c>
      <c r="BJ172" s="11" t="s">
        <v>82</v>
      </c>
      <c r="BK172" s="130">
        <f>ROUND(P172*H172,2)</f>
        <v>1050.5999999999999</v>
      </c>
      <c r="BL172" s="11" t="s">
        <v>149</v>
      </c>
      <c r="BM172" s="11" t="s">
        <v>336</v>
      </c>
    </row>
    <row r="173" s="1" customFormat="1">
      <c r="B173" s="36"/>
      <c r="C173" s="37"/>
      <c r="D173" s="234" t="s">
        <v>151</v>
      </c>
      <c r="E173" s="37"/>
      <c r="F173" s="235" t="s">
        <v>337</v>
      </c>
      <c r="G173" s="37"/>
      <c r="H173" s="37"/>
      <c r="I173" s="145"/>
      <c r="J173" s="145"/>
      <c r="K173" s="37"/>
      <c r="L173" s="37"/>
      <c r="M173" s="38"/>
      <c r="N173" s="236"/>
      <c r="O173" s="77"/>
      <c r="P173" s="77"/>
      <c r="Q173" s="77"/>
      <c r="R173" s="77"/>
      <c r="S173" s="77"/>
      <c r="T173" s="77"/>
      <c r="U173" s="77"/>
      <c r="V173" s="77"/>
      <c r="W173" s="77"/>
      <c r="X173" s="77"/>
      <c r="Y173" s="78"/>
      <c r="AT173" s="11" t="s">
        <v>151</v>
      </c>
      <c r="AU173" s="11" t="s">
        <v>82</v>
      </c>
    </row>
    <row r="174" s="1" customFormat="1" ht="22.5" customHeight="1">
      <c r="B174" s="36"/>
      <c r="C174" s="222" t="s">
        <v>338</v>
      </c>
      <c r="D174" s="222" t="s">
        <v>144</v>
      </c>
      <c r="E174" s="223" t="s">
        <v>339</v>
      </c>
      <c r="F174" s="224" t="s">
        <v>340</v>
      </c>
      <c r="G174" s="225" t="s">
        <v>147</v>
      </c>
      <c r="H174" s="226">
        <v>1</v>
      </c>
      <c r="I174" s="227">
        <v>0</v>
      </c>
      <c r="J174" s="227">
        <v>1493.5</v>
      </c>
      <c r="K174" s="228">
        <f>ROUND(P174*H174,2)</f>
        <v>1493.5</v>
      </c>
      <c r="L174" s="224" t="s">
        <v>148</v>
      </c>
      <c r="M174" s="38"/>
      <c r="N174" s="229" t="s">
        <v>1</v>
      </c>
      <c r="O174" s="230" t="s">
        <v>43</v>
      </c>
      <c r="P174" s="231">
        <f>I174+J174</f>
        <v>1493.5</v>
      </c>
      <c r="Q174" s="231">
        <f>ROUND(I174*H174,2)</f>
        <v>0</v>
      </c>
      <c r="R174" s="231">
        <f>ROUND(J174*H174,2)</f>
        <v>1493.5</v>
      </c>
      <c r="S174" s="77"/>
      <c r="T174" s="232">
        <f>S174*H174</f>
        <v>0</v>
      </c>
      <c r="U174" s="232">
        <v>0</v>
      </c>
      <c r="V174" s="232">
        <f>U174*H174</f>
        <v>0</v>
      </c>
      <c r="W174" s="232">
        <v>0</v>
      </c>
      <c r="X174" s="232">
        <f>W174*H174</f>
        <v>0</v>
      </c>
      <c r="Y174" s="233" t="s">
        <v>1</v>
      </c>
      <c r="AR174" s="11" t="s">
        <v>149</v>
      </c>
      <c r="AT174" s="11" t="s">
        <v>144</v>
      </c>
      <c r="AU174" s="11" t="s">
        <v>82</v>
      </c>
      <c r="AY174" s="11" t="s">
        <v>142</v>
      </c>
      <c r="BE174" s="130">
        <f>IF(O174="základní",K174,0)</f>
        <v>1493.5</v>
      </c>
      <c r="BF174" s="130">
        <f>IF(O174="snížená",K174,0)</f>
        <v>0</v>
      </c>
      <c r="BG174" s="130">
        <f>IF(O174="zákl. přenesená",K174,0)</f>
        <v>0</v>
      </c>
      <c r="BH174" s="130">
        <f>IF(O174="sníž. přenesená",K174,0)</f>
        <v>0</v>
      </c>
      <c r="BI174" s="130">
        <f>IF(O174="nulová",K174,0)</f>
        <v>0</v>
      </c>
      <c r="BJ174" s="11" t="s">
        <v>82</v>
      </c>
      <c r="BK174" s="130">
        <f>ROUND(P174*H174,2)</f>
        <v>1493.5</v>
      </c>
      <c r="BL174" s="11" t="s">
        <v>149</v>
      </c>
      <c r="BM174" s="11" t="s">
        <v>341</v>
      </c>
    </row>
    <row r="175" s="1" customFormat="1">
      <c r="B175" s="36"/>
      <c r="C175" s="37"/>
      <c r="D175" s="234" t="s">
        <v>151</v>
      </c>
      <c r="E175" s="37"/>
      <c r="F175" s="235" t="s">
        <v>342</v>
      </c>
      <c r="G175" s="37"/>
      <c r="H175" s="37"/>
      <c r="I175" s="145"/>
      <c r="J175" s="145"/>
      <c r="K175" s="37"/>
      <c r="L175" s="37"/>
      <c r="M175" s="38"/>
      <c r="N175" s="236"/>
      <c r="O175" s="77"/>
      <c r="P175" s="77"/>
      <c r="Q175" s="77"/>
      <c r="R175" s="77"/>
      <c r="S175" s="77"/>
      <c r="T175" s="77"/>
      <c r="U175" s="77"/>
      <c r="V175" s="77"/>
      <c r="W175" s="77"/>
      <c r="X175" s="77"/>
      <c r="Y175" s="78"/>
      <c r="AT175" s="11" t="s">
        <v>151</v>
      </c>
      <c r="AU175" s="11" t="s">
        <v>82</v>
      </c>
    </row>
    <row r="176" s="1" customFormat="1" ht="22.5" customHeight="1">
      <c r="B176" s="36"/>
      <c r="C176" s="222" t="s">
        <v>343</v>
      </c>
      <c r="D176" s="222" t="s">
        <v>144</v>
      </c>
      <c r="E176" s="223" t="s">
        <v>344</v>
      </c>
      <c r="F176" s="224" t="s">
        <v>345</v>
      </c>
      <c r="G176" s="225" t="s">
        <v>147</v>
      </c>
      <c r="H176" s="226">
        <v>1</v>
      </c>
      <c r="I176" s="227">
        <v>0</v>
      </c>
      <c r="J176" s="227">
        <v>1246.3</v>
      </c>
      <c r="K176" s="228">
        <f>ROUND(P176*H176,2)</f>
        <v>1246.3</v>
      </c>
      <c r="L176" s="224" t="s">
        <v>148</v>
      </c>
      <c r="M176" s="38"/>
      <c r="N176" s="229" t="s">
        <v>1</v>
      </c>
      <c r="O176" s="230" t="s">
        <v>43</v>
      </c>
      <c r="P176" s="231">
        <f>I176+J176</f>
        <v>1246.3</v>
      </c>
      <c r="Q176" s="231">
        <f>ROUND(I176*H176,2)</f>
        <v>0</v>
      </c>
      <c r="R176" s="231">
        <f>ROUND(J176*H176,2)</f>
        <v>1246.3</v>
      </c>
      <c r="S176" s="77"/>
      <c r="T176" s="232">
        <f>S176*H176</f>
        <v>0</v>
      </c>
      <c r="U176" s="232">
        <v>0</v>
      </c>
      <c r="V176" s="232">
        <f>U176*H176</f>
        <v>0</v>
      </c>
      <c r="W176" s="232">
        <v>0</v>
      </c>
      <c r="X176" s="232">
        <f>W176*H176</f>
        <v>0</v>
      </c>
      <c r="Y176" s="233" t="s">
        <v>1</v>
      </c>
      <c r="AR176" s="11" t="s">
        <v>149</v>
      </c>
      <c r="AT176" s="11" t="s">
        <v>144</v>
      </c>
      <c r="AU176" s="11" t="s">
        <v>82</v>
      </c>
      <c r="AY176" s="11" t="s">
        <v>142</v>
      </c>
      <c r="BE176" s="130">
        <f>IF(O176="základní",K176,0)</f>
        <v>1246.3</v>
      </c>
      <c r="BF176" s="130">
        <f>IF(O176="snížená",K176,0)</f>
        <v>0</v>
      </c>
      <c r="BG176" s="130">
        <f>IF(O176="zákl. přenesená",K176,0)</f>
        <v>0</v>
      </c>
      <c r="BH176" s="130">
        <f>IF(O176="sníž. přenesená",K176,0)</f>
        <v>0</v>
      </c>
      <c r="BI176" s="130">
        <f>IF(O176="nulová",K176,0)</f>
        <v>0</v>
      </c>
      <c r="BJ176" s="11" t="s">
        <v>82</v>
      </c>
      <c r="BK176" s="130">
        <f>ROUND(P176*H176,2)</f>
        <v>1246.3</v>
      </c>
      <c r="BL176" s="11" t="s">
        <v>149</v>
      </c>
      <c r="BM176" s="11" t="s">
        <v>346</v>
      </c>
    </row>
    <row r="177" s="1" customFormat="1">
      <c r="B177" s="36"/>
      <c r="C177" s="37"/>
      <c r="D177" s="234" t="s">
        <v>151</v>
      </c>
      <c r="E177" s="37"/>
      <c r="F177" s="235" t="s">
        <v>347</v>
      </c>
      <c r="G177" s="37"/>
      <c r="H177" s="37"/>
      <c r="I177" s="145"/>
      <c r="J177" s="145"/>
      <c r="K177" s="37"/>
      <c r="L177" s="37"/>
      <c r="M177" s="38"/>
      <c r="N177" s="236"/>
      <c r="O177" s="77"/>
      <c r="P177" s="77"/>
      <c r="Q177" s="77"/>
      <c r="R177" s="77"/>
      <c r="S177" s="77"/>
      <c r="T177" s="77"/>
      <c r="U177" s="77"/>
      <c r="V177" s="77"/>
      <c r="W177" s="77"/>
      <c r="X177" s="77"/>
      <c r="Y177" s="78"/>
      <c r="AT177" s="11" t="s">
        <v>151</v>
      </c>
      <c r="AU177" s="11" t="s">
        <v>82</v>
      </c>
    </row>
    <row r="178" s="1" customFormat="1" ht="22.5" customHeight="1">
      <c r="B178" s="36"/>
      <c r="C178" s="222" t="s">
        <v>348</v>
      </c>
      <c r="D178" s="222" t="s">
        <v>144</v>
      </c>
      <c r="E178" s="223" t="s">
        <v>349</v>
      </c>
      <c r="F178" s="224" t="s">
        <v>350</v>
      </c>
      <c r="G178" s="225" t="s">
        <v>147</v>
      </c>
      <c r="H178" s="226">
        <v>1</v>
      </c>
      <c r="I178" s="227">
        <v>0</v>
      </c>
      <c r="J178" s="227">
        <v>812.66999999999996</v>
      </c>
      <c r="K178" s="228">
        <f>ROUND(P178*H178,2)</f>
        <v>812.66999999999996</v>
      </c>
      <c r="L178" s="224" t="s">
        <v>148</v>
      </c>
      <c r="M178" s="38"/>
      <c r="N178" s="229" t="s">
        <v>1</v>
      </c>
      <c r="O178" s="230" t="s">
        <v>43</v>
      </c>
      <c r="P178" s="231">
        <f>I178+J178</f>
        <v>812.66999999999996</v>
      </c>
      <c r="Q178" s="231">
        <f>ROUND(I178*H178,2)</f>
        <v>0</v>
      </c>
      <c r="R178" s="231">
        <f>ROUND(J178*H178,2)</f>
        <v>812.66999999999996</v>
      </c>
      <c r="S178" s="77"/>
      <c r="T178" s="232">
        <f>S178*H178</f>
        <v>0</v>
      </c>
      <c r="U178" s="232">
        <v>0</v>
      </c>
      <c r="V178" s="232">
        <f>U178*H178</f>
        <v>0</v>
      </c>
      <c r="W178" s="232">
        <v>0</v>
      </c>
      <c r="X178" s="232">
        <f>W178*H178</f>
        <v>0</v>
      </c>
      <c r="Y178" s="233" t="s">
        <v>1</v>
      </c>
      <c r="AR178" s="11" t="s">
        <v>149</v>
      </c>
      <c r="AT178" s="11" t="s">
        <v>144</v>
      </c>
      <c r="AU178" s="11" t="s">
        <v>82</v>
      </c>
      <c r="AY178" s="11" t="s">
        <v>142</v>
      </c>
      <c r="BE178" s="130">
        <f>IF(O178="základní",K178,0)</f>
        <v>812.66999999999996</v>
      </c>
      <c r="BF178" s="130">
        <f>IF(O178="snížená",K178,0)</f>
        <v>0</v>
      </c>
      <c r="BG178" s="130">
        <f>IF(O178="zákl. přenesená",K178,0)</f>
        <v>0</v>
      </c>
      <c r="BH178" s="130">
        <f>IF(O178="sníž. přenesená",K178,0)</f>
        <v>0</v>
      </c>
      <c r="BI178" s="130">
        <f>IF(O178="nulová",K178,0)</f>
        <v>0</v>
      </c>
      <c r="BJ178" s="11" t="s">
        <v>82</v>
      </c>
      <c r="BK178" s="130">
        <f>ROUND(P178*H178,2)</f>
        <v>812.66999999999996</v>
      </c>
      <c r="BL178" s="11" t="s">
        <v>149</v>
      </c>
      <c r="BM178" s="11" t="s">
        <v>351</v>
      </c>
    </row>
    <row r="179" s="1" customFormat="1">
      <c r="B179" s="36"/>
      <c r="C179" s="37"/>
      <c r="D179" s="234" t="s">
        <v>151</v>
      </c>
      <c r="E179" s="37"/>
      <c r="F179" s="235" t="s">
        <v>352</v>
      </c>
      <c r="G179" s="37"/>
      <c r="H179" s="37"/>
      <c r="I179" s="145"/>
      <c r="J179" s="145"/>
      <c r="K179" s="37"/>
      <c r="L179" s="37"/>
      <c r="M179" s="38"/>
      <c r="N179" s="236"/>
      <c r="O179" s="77"/>
      <c r="P179" s="77"/>
      <c r="Q179" s="77"/>
      <c r="R179" s="77"/>
      <c r="S179" s="77"/>
      <c r="T179" s="77"/>
      <c r="U179" s="77"/>
      <c r="V179" s="77"/>
      <c r="W179" s="77"/>
      <c r="X179" s="77"/>
      <c r="Y179" s="78"/>
      <c r="AT179" s="11" t="s">
        <v>151</v>
      </c>
      <c r="AU179" s="11" t="s">
        <v>82</v>
      </c>
    </row>
    <row r="180" s="1" customFormat="1" ht="22.5" customHeight="1">
      <c r="B180" s="36"/>
      <c r="C180" s="222" t="s">
        <v>353</v>
      </c>
      <c r="D180" s="222" t="s">
        <v>144</v>
      </c>
      <c r="E180" s="223" t="s">
        <v>354</v>
      </c>
      <c r="F180" s="224" t="s">
        <v>355</v>
      </c>
      <c r="G180" s="225" t="s">
        <v>147</v>
      </c>
      <c r="H180" s="226">
        <v>1</v>
      </c>
      <c r="I180" s="227">
        <v>0</v>
      </c>
      <c r="J180" s="227">
        <v>879.62</v>
      </c>
      <c r="K180" s="228">
        <f>ROUND(P180*H180,2)</f>
        <v>879.62</v>
      </c>
      <c r="L180" s="224" t="s">
        <v>148</v>
      </c>
      <c r="M180" s="38"/>
      <c r="N180" s="229" t="s">
        <v>1</v>
      </c>
      <c r="O180" s="230" t="s">
        <v>43</v>
      </c>
      <c r="P180" s="231">
        <f>I180+J180</f>
        <v>879.62</v>
      </c>
      <c r="Q180" s="231">
        <f>ROUND(I180*H180,2)</f>
        <v>0</v>
      </c>
      <c r="R180" s="231">
        <f>ROUND(J180*H180,2)</f>
        <v>879.62</v>
      </c>
      <c r="S180" s="77"/>
      <c r="T180" s="232">
        <f>S180*H180</f>
        <v>0</v>
      </c>
      <c r="U180" s="232">
        <v>0</v>
      </c>
      <c r="V180" s="232">
        <f>U180*H180</f>
        <v>0</v>
      </c>
      <c r="W180" s="232">
        <v>0</v>
      </c>
      <c r="X180" s="232">
        <f>W180*H180</f>
        <v>0</v>
      </c>
      <c r="Y180" s="233" t="s">
        <v>1</v>
      </c>
      <c r="AR180" s="11" t="s">
        <v>149</v>
      </c>
      <c r="AT180" s="11" t="s">
        <v>144</v>
      </c>
      <c r="AU180" s="11" t="s">
        <v>82</v>
      </c>
      <c r="AY180" s="11" t="s">
        <v>142</v>
      </c>
      <c r="BE180" s="130">
        <f>IF(O180="základní",K180,0)</f>
        <v>879.62</v>
      </c>
      <c r="BF180" s="130">
        <f>IF(O180="snížená",K180,0)</f>
        <v>0</v>
      </c>
      <c r="BG180" s="130">
        <f>IF(O180="zákl. přenesená",K180,0)</f>
        <v>0</v>
      </c>
      <c r="BH180" s="130">
        <f>IF(O180="sníž. přenesená",K180,0)</f>
        <v>0</v>
      </c>
      <c r="BI180" s="130">
        <f>IF(O180="nulová",K180,0)</f>
        <v>0</v>
      </c>
      <c r="BJ180" s="11" t="s">
        <v>82</v>
      </c>
      <c r="BK180" s="130">
        <f>ROUND(P180*H180,2)</f>
        <v>879.62</v>
      </c>
      <c r="BL180" s="11" t="s">
        <v>149</v>
      </c>
      <c r="BM180" s="11" t="s">
        <v>356</v>
      </c>
    </row>
    <row r="181" s="1" customFormat="1">
      <c r="B181" s="36"/>
      <c r="C181" s="37"/>
      <c r="D181" s="234" t="s">
        <v>151</v>
      </c>
      <c r="E181" s="37"/>
      <c r="F181" s="235" t="s">
        <v>357</v>
      </c>
      <c r="G181" s="37"/>
      <c r="H181" s="37"/>
      <c r="I181" s="145"/>
      <c r="J181" s="145"/>
      <c r="K181" s="37"/>
      <c r="L181" s="37"/>
      <c r="M181" s="38"/>
      <c r="N181" s="236"/>
      <c r="O181" s="77"/>
      <c r="P181" s="77"/>
      <c r="Q181" s="77"/>
      <c r="R181" s="77"/>
      <c r="S181" s="77"/>
      <c r="T181" s="77"/>
      <c r="U181" s="77"/>
      <c r="V181" s="77"/>
      <c r="W181" s="77"/>
      <c r="X181" s="77"/>
      <c r="Y181" s="78"/>
      <c r="AT181" s="11" t="s">
        <v>151</v>
      </c>
      <c r="AU181" s="11" t="s">
        <v>82</v>
      </c>
    </row>
    <row r="182" s="1" customFormat="1" ht="22.5" customHeight="1">
      <c r="B182" s="36"/>
      <c r="C182" s="222" t="s">
        <v>358</v>
      </c>
      <c r="D182" s="222" t="s">
        <v>144</v>
      </c>
      <c r="E182" s="223" t="s">
        <v>359</v>
      </c>
      <c r="F182" s="224" t="s">
        <v>360</v>
      </c>
      <c r="G182" s="225" t="s">
        <v>147</v>
      </c>
      <c r="H182" s="226">
        <v>1</v>
      </c>
      <c r="I182" s="227">
        <v>0</v>
      </c>
      <c r="J182" s="227">
        <v>1308.0999999999999</v>
      </c>
      <c r="K182" s="228">
        <f>ROUND(P182*H182,2)</f>
        <v>1308.0999999999999</v>
      </c>
      <c r="L182" s="224" t="s">
        <v>148</v>
      </c>
      <c r="M182" s="38"/>
      <c r="N182" s="229" t="s">
        <v>1</v>
      </c>
      <c r="O182" s="230" t="s">
        <v>43</v>
      </c>
      <c r="P182" s="231">
        <f>I182+J182</f>
        <v>1308.0999999999999</v>
      </c>
      <c r="Q182" s="231">
        <f>ROUND(I182*H182,2)</f>
        <v>0</v>
      </c>
      <c r="R182" s="231">
        <f>ROUND(J182*H182,2)</f>
        <v>1308.0999999999999</v>
      </c>
      <c r="S182" s="77"/>
      <c r="T182" s="232">
        <f>S182*H182</f>
        <v>0</v>
      </c>
      <c r="U182" s="232">
        <v>0</v>
      </c>
      <c r="V182" s="232">
        <f>U182*H182</f>
        <v>0</v>
      </c>
      <c r="W182" s="232">
        <v>0</v>
      </c>
      <c r="X182" s="232">
        <f>W182*H182</f>
        <v>0</v>
      </c>
      <c r="Y182" s="233" t="s">
        <v>1</v>
      </c>
      <c r="AR182" s="11" t="s">
        <v>149</v>
      </c>
      <c r="AT182" s="11" t="s">
        <v>144</v>
      </c>
      <c r="AU182" s="11" t="s">
        <v>82</v>
      </c>
      <c r="AY182" s="11" t="s">
        <v>142</v>
      </c>
      <c r="BE182" s="130">
        <f>IF(O182="základní",K182,0)</f>
        <v>1308.0999999999999</v>
      </c>
      <c r="BF182" s="130">
        <f>IF(O182="snížená",K182,0)</f>
        <v>0</v>
      </c>
      <c r="BG182" s="130">
        <f>IF(O182="zákl. přenesená",K182,0)</f>
        <v>0</v>
      </c>
      <c r="BH182" s="130">
        <f>IF(O182="sníž. přenesená",K182,0)</f>
        <v>0</v>
      </c>
      <c r="BI182" s="130">
        <f>IF(O182="nulová",K182,0)</f>
        <v>0</v>
      </c>
      <c r="BJ182" s="11" t="s">
        <v>82</v>
      </c>
      <c r="BK182" s="130">
        <f>ROUND(P182*H182,2)</f>
        <v>1308.0999999999999</v>
      </c>
      <c r="BL182" s="11" t="s">
        <v>149</v>
      </c>
      <c r="BM182" s="11" t="s">
        <v>361</v>
      </c>
    </row>
    <row r="183" s="1" customFormat="1">
      <c r="B183" s="36"/>
      <c r="C183" s="37"/>
      <c r="D183" s="234" t="s">
        <v>151</v>
      </c>
      <c r="E183" s="37"/>
      <c r="F183" s="235" t="s">
        <v>362</v>
      </c>
      <c r="G183" s="37"/>
      <c r="H183" s="37"/>
      <c r="I183" s="145"/>
      <c r="J183" s="145"/>
      <c r="K183" s="37"/>
      <c r="L183" s="37"/>
      <c r="M183" s="38"/>
      <c r="N183" s="236"/>
      <c r="O183" s="77"/>
      <c r="P183" s="77"/>
      <c r="Q183" s="77"/>
      <c r="R183" s="77"/>
      <c r="S183" s="77"/>
      <c r="T183" s="77"/>
      <c r="U183" s="77"/>
      <c r="V183" s="77"/>
      <c r="W183" s="77"/>
      <c r="X183" s="77"/>
      <c r="Y183" s="78"/>
      <c r="AT183" s="11" t="s">
        <v>151</v>
      </c>
      <c r="AU183" s="11" t="s">
        <v>82</v>
      </c>
    </row>
    <row r="184" s="1" customFormat="1" ht="22.5" customHeight="1">
      <c r="B184" s="36"/>
      <c r="C184" s="222" t="s">
        <v>363</v>
      </c>
      <c r="D184" s="222" t="s">
        <v>144</v>
      </c>
      <c r="E184" s="223" t="s">
        <v>364</v>
      </c>
      <c r="F184" s="224" t="s">
        <v>365</v>
      </c>
      <c r="G184" s="225" t="s">
        <v>147</v>
      </c>
      <c r="H184" s="226">
        <v>1</v>
      </c>
      <c r="I184" s="227">
        <v>0</v>
      </c>
      <c r="J184" s="227">
        <v>1060.9000000000001</v>
      </c>
      <c r="K184" s="228">
        <f>ROUND(P184*H184,2)</f>
        <v>1060.9000000000001</v>
      </c>
      <c r="L184" s="224" t="s">
        <v>148</v>
      </c>
      <c r="M184" s="38"/>
      <c r="N184" s="229" t="s">
        <v>1</v>
      </c>
      <c r="O184" s="230" t="s">
        <v>43</v>
      </c>
      <c r="P184" s="231">
        <f>I184+J184</f>
        <v>1060.9000000000001</v>
      </c>
      <c r="Q184" s="231">
        <f>ROUND(I184*H184,2)</f>
        <v>0</v>
      </c>
      <c r="R184" s="231">
        <f>ROUND(J184*H184,2)</f>
        <v>1060.9000000000001</v>
      </c>
      <c r="S184" s="77"/>
      <c r="T184" s="232">
        <f>S184*H184</f>
        <v>0</v>
      </c>
      <c r="U184" s="232">
        <v>0</v>
      </c>
      <c r="V184" s="232">
        <f>U184*H184</f>
        <v>0</v>
      </c>
      <c r="W184" s="232">
        <v>0</v>
      </c>
      <c r="X184" s="232">
        <f>W184*H184</f>
        <v>0</v>
      </c>
      <c r="Y184" s="233" t="s">
        <v>1</v>
      </c>
      <c r="AR184" s="11" t="s">
        <v>149</v>
      </c>
      <c r="AT184" s="11" t="s">
        <v>144</v>
      </c>
      <c r="AU184" s="11" t="s">
        <v>82</v>
      </c>
      <c r="AY184" s="11" t="s">
        <v>142</v>
      </c>
      <c r="BE184" s="130">
        <f>IF(O184="základní",K184,0)</f>
        <v>1060.9000000000001</v>
      </c>
      <c r="BF184" s="130">
        <f>IF(O184="snížená",K184,0)</f>
        <v>0</v>
      </c>
      <c r="BG184" s="130">
        <f>IF(O184="zákl. přenesená",K184,0)</f>
        <v>0</v>
      </c>
      <c r="BH184" s="130">
        <f>IF(O184="sníž. přenesená",K184,0)</f>
        <v>0</v>
      </c>
      <c r="BI184" s="130">
        <f>IF(O184="nulová",K184,0)</f>
        <v>0</v>
      </c>
      <c r="BJ184" s="11" t="s">
        <v>82</v>
      </c>
      <c r="BK184" s="130">
        <f>ROUND(P184*H184,2)</f>
        <v>1060.9000000000001</v>
      </c>
      <c r="BL184" s="11" t="s">
        <v>149</v>
      </c>
      <c r="BM184" s="11" t="s">
        <v>366</v>
      </c>
    </row>
    <row r="185" s="1" customFormat="1">
      <c r="B185" s="36"/>
      <c r="C185" s="37"/>
      <c r="D185" s="234" t="s">
        <v>151</v>
      </c>
      <c r="E185" s="37"/>
      <c r="F185" s="235" t="s">
        <v>367</v>
      </c>
      <c r="G185" s="37"/>
      <c r="H185" s="37"/>
      <c r="I185" s="145"/>
      <c r="J185" s="145"/>
      <c r="K185" s="37"/>
      <c r="L185" s="37"/>
      <c r="M185" s="38"/>
      <c r="N185" s="236"/>
      <c r="O185" s="77"/>
      <c r="P185" s="77"/>
      <c r="Q185" s="77"/>
      <c r="R185" s="77"/>
      <c r="S185" s="77"/>
      <c r="T185" s="77"/>
      <c r="U185" s="77"/>
      <c r="V185" s="77"/>
      <c r="W185" s="77"/>
      <c r="X185" s="77"/>
      <c r="Y185" s="78"/>
      <c r="AT185" s="11" t="s">
        <v>151</v>
      </c>
      <c r="AU185" s="11" t="s">
        <v>82</v>
      </c>
    </row>
    <row r="186" s="1" customFormat="1" ht="22.5" customHeight="1">
      <c r="B186" s="36"/>
      <c r="C186" s="222" t="s">
        <v>368</v>
      </c>
      <c r="D186" s="222" t="s">
        <v>144</v>
      </c>
      <c r="E186" s="223" t="s">
        <v>369</v>
      </c>
      <c r="F186" s="224" t="s">
        <v>370</v>
      </c>
      <c r="G186" s="225" t="s">
        <v>147</v>
      </c>
      <c r="H186" s="226">
        <v>1</v>
      </c>
      <c r="I186" s="227">
        <v>0</v>
      </c>
      <c r="J186" s="227">
        <v>904.34000000000003</v>
      </c>
      <c r="K186" s="228">
        <f>ROUND(P186*H186,2)</f>
        <v>904.34000000000003</v>
      </c>
      <c r="L186" s="224" t="s">
        <v>148</v>
      </c>
      <c r="M186" s="38"/>
      <c r="N186" s="229" t="s">
        <v>1</v>
      </c>
      <c r="O186" s="230" t="s">
        <v>43</v>
      </c>
      <c r="P186" s="231">
        <f>I186+J186</f>
        <v>904.34000000000003</v>
      </c>
      <c r="Q186" s="231">
        <f>ROUND(I186*H186,2)</f>
        <v>0</v>
      </c>
      <c r="R186" s="231">
        <f>ROUND(J186*H186,2)</f>
        <v>904.34000000000003</v>
      </c>
      <c r="S186" s="77"/>
      <c r="T186" s="232">
        <f>S186*H186</f>
        <v>0</v>
      </c>
      <c r="U186" s="232">
        <v>0</v>
      </c>
      <c r="V186" s="232">
        <f>U186*H186</f>
        <v>0</v>
      </c>
      <c r="W186" s="232">
        <v>0</v>
      </c>
      <c r="X186" s="232">
        <f>W186*H186</f>
        <v>0</v>
      </c>
      <c r="Y186" s="233" t="s">
        <v>1</v>
      </c>
      <c r="AR186" s="11" t="s">
        <v>149</v>
      </c>
      <c r="AT186" s="11" t="s">
        <v>144</v>
      </c>
      <c r="AU186" s="11" t="s">
        <v>82</v>
      </c>
      <c r="AY186" s="11" t="s">
        <v>142</v>
      </c>
      <c r="BE186" s="130">
        <f>IF(O186="základní",K186,0)</f>
        <v>904.34000000000003</v>
      </c>
      <c r="BF186" s="130">
        <f>IF(O186="snížená",K186,0)</f>
        <v>0</v>
      </c>
      <c r="BG186" s="130">
        <f>IF(O186="zákl. přenesená",K186,0)</f>
        <v>0</v>
      </c>
      <c r="BH186" s="130">
        <f>IF(O186="sníž. přenesená",K186,0)</f>
        <v>0</v>
      </c>
      <c r="BI186" s="130">
        <f>IF(O186="nulová",K186,0)</f>
        <v>0</v>
      </c>
      <c r="BJ186" s="11" t="s">
        <v>82</v>
      </c>
      <c r="BK186" s="130">
        <f>ROUND(P186*H186,2)</f>
        <v>904.34000000000003</v>
      </c>
      <c r="BL186" s="11" t="s">
        <v>149</v>
      </c>
      <c r="BM186" s="11" t="s">
        <v>371</v>
      </c>
    </row>
    <row r="187" s="1" customFormat="1">
      <c r="B187" s="36"/>
      <c r="C187" s="37"/>
      <c r="D187" s="234" t="s">
        <v>151</v>
      </c>
      <c r="E187" s="37"/>
      <c r="F187" s="235" t="s">
        <v>372</v>
      </c>
      <c r="G187" s="37"/>
      <c r="H187" s="37"/>
      <c r="I187" s="145"/>
      <c r="J187" s="145"/>
      <c r="K187" s="37"/>
      <c r="L187" s="37"/>
      <c r="M187" s="38"/>
      <c r="N187" s="236"/>
      <c r="O187" s="77"/>
      <c r="P187" s="77"/>
      <c r="Q187" s="77"/>
      <c r="R187" s="77"/>
      <c r="S187" s="77"/>
      <c r="T187" s="77"/>
      <c r="U187" s="77"/>
      <c r="V187" s="77"/>
      <c r="W187" s="77"/>
      <c r="X187" s="77"/>
      <c r="Y187" s="78"/>
      <c r="AT187" s="11" t="s">
        <v>151</v>
      </c>
      <c r="AU187" s="11" t="s">
        <v>82</v>
      </c>
    </row>
    <row r="188" s="1" customFormat="1" ht="22.5" customHeight="1">
      <c r="B188" s="36"/>
      <c r="C188" s="222" t="s">
        <v>373</v>
      </c>
      <c r="D188" s="222" t="s">
        <v>144</v>
      </c>
      <c r="E188" s="223" t="s">
        <v>374</v>
      </c>
      <c r="F188" s="224" t="s">
        <v>375</v>
      </c>
      <c r="G188" s="225" t="s">
        <v>147</v>
      </c>
      <c r="H188" s="226">
        <v>1</v>
      </c>
      <c r="I188" s="227">
        <v>0</v>
      </c>
      <c r="J188" s="227">
        <v>1040.3</v>
      </c>
      <c r="K188" s="228">
        <f>ROUND(P188*H188,2)</f>
        <v>1040.3</v>
      </c>
      <c r="L188" s="224" t="s">
        <v>148</v>
      </c>
      <c r="M188" s="38"/>
      <c r="N188" s="229" t="s">
        <v>1</v>
      </c>
      <c r="O188" s="230" t="s">
        <v>43</v>
      </c>
      <c r="P188" s="231">
        <f>I188+J188</f>
        <v>1040.3</v>
      </c>
      <c r="Q188" s="231">
        <f>ROUND(I188*H188,2)</f>
        <v>0</v>
      </c>
      <c r="R188" s="231">
        <f>ROUND(J188*H188,2)</f>
        <v>1040.3</v>
      </c>
      <c r="S188" s="77"/>
      <c r="T188" s="232">
        <f>S188*H188</f>
        <v>0</v>
      </c>
      <c r="U188" s="232">
        <v>0</v>
      </c>
      <c r="V188" s="232">
        <f>U188*H188</f>
        <v>0</v>
      </c>
      <c r="W188" s="232">
        <v>0</v>
      </c>
      <c r="X188" s="232">
        <f>W188*H188</f>
        <v>0</v>
      </c>
      <c r="Y188" s="233" t="s">
        <v>1</v>
      </c>
      <c r="AR188" s="11" t="s">
        <v>149</v>
      </c>
      <c r="AT188" s="11" t="s">
        <v>144</v>
      </c>
      <c r="AU188" s="11" t="s">
        <v>82</v>
      </c>
      <c r="AY188" s="11" t="s">
        <v>142</v>
      </c>
      <c r="BE188" s="130">
        <f>IF(O188="základní",K188,0)</f>
        <v>1040.3</v>
      </c>
      <c r="BF188" s="130">
        <f>IF(O188="snížená",K188,0)</f>
        <v>0</v>
      </c>
      <c r="BG188" s="130">
        <f>IF(O188="zákl. přenesená",K188,0)</f>
        <v>0</v>
      </c>
      <c r="BH188" s="130">
        <f>IF(O188="sníž. přenesená",K188,0)</f>
        <v>0</v>
      </c>
      <c r="BI188" s="130">
        <f>IF(O188="nulová",K188,0)</f>
        <v>0</v>
      </c>
      <c r="BJ188" s="11" t="s">
        <v>82</v>
      </c>
      <c r="BK188" s="130">
        <f>ROUND(P188*H188,2)</f>
        <v>1040.3</v>
      </c>
      <c r="BL188" s="11" t="s">
        <v>149</v>
      </c>
      <c r="BM188" s="11" t="s">
        <v>376</v>
      </c>
    </row>
    <row r="189" s="1" customFormat="1">
      <c r="B189" s="36"/>
      <c r="C189" s="37"/>
      <c r="D189" s="234" t="s">
        <v>151</v>
      </c>
      <c r="E189" s="37"/>
      <c r="F189" s="235" t="s">
        <v>377</v>
      </c>
      <c r="G189" s="37"/>
      <c r="H189" s="37"/>
      <c r="I189" s="145"/>
      <c r="J189" s="145"/>
      <c r="K189" s="37"/>
      <c r="L189" s="37"/>
      <c r="M189" s="38"/>
      <c r="N189" s="236"/>
      <c r="O189" s="77"/>
      <c r="P189" s="77"/>
      <c r="Q189" s="77"/>
      <c r="R189" s="77"/>
      <c r="S189" s="77"/>
      <c r="T189" s="77"/>
      <c r="U189" s="77"/>
      <c r="V189" s="77"/>
      <c r="W189" s="77"/>
      <c r="X189" s="77"/>
      <c r="Y189" s="78"/>
      <c r="AT189" s="11" t="s">
        <v>151</v>
      </c>
      <c r="AU189" s="11" t="s">
        <v>82</v>
      </c>
    </row>
    <row r="190" s="1" customFormat="1" ht="22.5" customHeight="1">
      <c r="B190" s="36"/>
      <c r="C190" s="222" t="s">
        <v>378</v>
      </c>
      <c r="D190" s="222" t="s">
        <v>144</v>
      </c>
      <c r="E190" s="223" t="s">
        <v>379</v>
      </c>
      <c r="F190" s="224" t="s">
        <v>380</v>
      </c>
      <c r="G190" s="225" t="s">
        <v>147</v>
      </c>
      <c r="H190" s="226">
        <v>1</v>
      </c>
      <c r="I190" s="227">
        <v>0</v>
      </c>
      <c r="J190" s="227">
        <v>1400.8</v>
      </c>
      <c r="K190" s="228">
        <f>ROUND(P190*H190,2)</f>
        <v>1400.8</v>
      </c>
      <c r="L190" s="224" t="s">
        <v>148</v>
      </c>
      <c r="M190" s="38"/>
      <c r="N190" s="229" t="s">
        <v>1</v>
      </c>
      <c r="O190" s="230" t="s">
        <v>43</v>
      </c>
      <c r="P190" s="231">
        <f>I190+J190</f>
        <v>1400.8</v>
      </c>
      <c r="Q190" s="231">
        <f>ROUND(I190*H190,2)</f>
        <v>0</v>
      </c>
      <c r="R190" s="231">
        <f>ROUND(J190*H190,2)</f>
        <v>1400.8</v>
      </c>
      <c r="S190" s="77"/>
      <c r="T190" s="232">
        <f>S190*H190</f>
        <v>0</v>
      </c>
      <c r="U190" s="232">
        <v>0</v>
      </c>
      <c r="V190" s="232">
        <f>U190*H190</f>
        <v>0</v>
      </c>
      <c r="W190" s="232">
        <v>0</v>
      </c>
      <c r="X190" s="232">
        <f>W190*H190</f>
        <v>0</v>
      </c>
      <c r="Y190" s="233" t="s">
        <v>1</v>
      </c>
      <c r="AR190" s="11" t="s">
        <v>149</v>
      </c>
      <c r="AT190" s="11" t="s">
        <v>144</v>
      </c>
      <c r="AU190" s="11" t="s">
        <v>82</v>
      </c>
      <c r="AY190" s="11" t="s">
        <v>142</v>
      </c>
      <c r="BE190" s="130">
        <f>IF(O190="základní",K190,0)</f>
        <v>1400.8</v>
      </c>
      <c r="BF190" s="130">
        <f>IF(O190="snížená",K190,0)</f>
        <v>0</v>
      </c>
      <c r="BG190" s="130">
        <f>IF(O190="zákl. přenesená",K190,0)</f>
        <v>0</v>
      </c>
      <c r="BH190" s="130">
        <f>IF(O190="sníž. přenesená",K190,0)</f>
        <v>0</v>
      </c>
      <c r="BI190" s="130">
        <f>IF(O190="nulová",K190,0)</f>
        <v>0</v>
      </c>
      <c r="BJ190" s="11" t="s">
        <v>82</v>
      </c>
      <c r="BK190" s="130">
        <f>ROUND(P190*H190,2)</f>
        <v>1400.8</v>
      </c>
      <c r="BL190" s="11" t="s">
        <v>149</v>
      </c>
      <c r="BM190" s="11" t="s">
        <v>381</v>
      </c>
    </row>
    <row r="191" s="1" customFormat="1">
      <c r="B191" s="36"/>
      <c r="C191" s="37"/>
      <c r="D191" s="234" t="s">
        <v>151</v>
      </c>
      <c r="E191" s="37"/>
      <c r="F191" s="235" t="s">
        <v>382</v>
      </c>
      <c r="G191" s="37"/>
      <c r="H191" s="37"/>
      <c r="I191" s="145"/>
      <c r="J191" s="145"/>
      <c r="K191" s="37"/>
      <c r="L191" s="37"/>
      <c r="M191" s="38"/>
      <c r="N191" s="236"/>
      <c r="O191" s="77"/>
      <c r="P191" s="77"/>
      <c r="Q191" s="77"/>
      <c r="R191" s="77"/>
      <c r="S191" s="77"/>
      <c r="T191" s="77"/>
      <c r="U191" s="77"/>
      <c r="V191" s="77"/>
      <c r="W191" s="77"/>
      <c r="X191" s="77"/>
      <c r="Y191" s="78"/>
      <c r="AT191" s="11" t="s">
        <v>151</v>
      </c>
      <c r="AU191" s="11" t="s">
        <v>82</v>
      </c>
    </row>
    <row r="192" s="1" customFormat="1" ht="22.5" customHeight="1">
      <c r="B192" s="36"/>
      <c r="C192" s="222" t="s">
        <v>383</v>
      </c>
      <c r="D192" s="222" t="s">
        <v>144</v>
      </c>
      <c r="E192" s="223" t="s">
        <v>384</v>
      </c>
      <c r="F192" s="224" t="s">
        <v>385</v>
      </c>
      <c r="G192" s="225" t="s">
        <v>147</v>
      </c>
      <c r="H192" s="226">
        <v>1</v>
      </c>
      <c r="I192" s="227">
        <v>0</v>
      </c>
      <c r="J192" s="227">
        <v>1225.7000000000001</v>
      </c>
      <c r="K192" s="228">
        <f>ROUND(P192*H192,2)</f>
        <v>1225.7000000000001</v>
      </c>
      <c r="L192" s="224" t="s">
        <v>148</v>
      </c>
      <c r="M192" s="38"/>
      <c r="N192" s="229" t="s">
        <v>1</v>
      </c>
      <c r="O192" s="230" t="s">
        <v>43</v>
      </c>
      <c r="P192" s="231">
        <f>I192+J192</f>
        <v>1225.7000000000001</v>
      </c>
      <c r="Q192" s="231">
        <f>ROUND(I192*H192,2)</f>
        <v>0</v>
      </c>
      <c r="R192" s="231">
        <f>ROUND(J192*H192,2)</f>
        <v>1225.7000000000001</v>
      </c>
      <c r="S192" s="77"/>
      <c r="T192" s="232">
        <f>S192*H192</f>
        <v>0</v>
      </c>
      <c r="U192" s="232">
        <v>0</v>
      </c>
      <c r="V192" s="232">
        <f>U192*H192</f>
        <v>0</v>
      </c>
      <c r="W192" s="232">
        <v>0</v>
      </c>
      <c r="X192" s="232">
        <f>W192*H192</f>
        <v>0</v>
      </c>
      <c r="Y192" s="233" t="s">
        <v>1</v>
      </c>
      <c r="AR192" s="11" t="s">
        <v>149</v>
      </c>
      <c r="AT192" s="11" t="s">
        <v>144</v>
      </c>
      <c r="AU192" s="11" t="s">
        <v>82</v>
      </c>
      <c r="AY192" s="11" t="s">
        <v>142</v>
      </c>
      <c r="BE192" s="130">
        <f>IF(O192="základní",K192,0)</f>
        <v>1225.7000000000001</v>
      </c>
      <c r="BF192" s="130">
        <f>IF(O192="snížená",K192,0)</f>
        <v>0</v>
      </c>
      <c r="BG192" s="130">
        <f>IF(O192="zákl. přenesená",K192,0)</f>
        <v>0</v>
      </c>
      <c r="BH192" s="130">
        <f>IF(O192="sníž. přenesená",K192,0)</f>
        <v>0</v>
      </c>
      <c r="BI192" s="130">
        <f>IF(O192="nulová",K192,0)</f>
        <v>0</v>
      </c>
      <c r="BJ192" s="11" t="s">
        <v>82</v>
      </c>
      <c r="BK192" s="130">
        <f>ROUND(P192*H192,2)</f>
        <v>1225.7000000000001</v>
      </c>
      <c r="BL192" s="11" t="s">
        <v>149</v>
      </c>
      <c r="BM192" s="11" t="s">
        <v>386</v>
      </c>
    </row>
    <row r="193" s="1" customFormat="1">
      <c r="B193" s="36"/>
      <c r="C193" s="37"/>
      <c r="D193" s="234" t="s">
        <v>151</v>
      </c>
      <c r="E193" s="37"/>
      <c r="F193" s="235" t="s">
        <v>387</v>
      </c>
      <c r="G193" s="37"/>
      <c r="H193" s="37"/>
      <c r="I193" s="145"/>
      <c r="J193" s="145"/>
      <c r="K193" s="37"/>
      <c r="L193" s="37"/>
      <c r="M193" s="38"/>
      <c r="N193" s="236"/>
      <c r="O193" s="77"/>
      <c r="P193" s="77"/>
      <c r="Q193" s="77"/>
      <c r="R193" s="77"/>
      <c r="S193" s="77"/>
      <c r="T193" s="77"/>
      <c r="U193" s="77"/>
      <c r="V193" s="77"/>
      <c r="W193" s="77"/>
      <c r="X193" s="77"/>
      <c r="Y193" s="78"/>
      <c r="AT193" s="11" t="s">
        <v>151</v>
      </c>
      <c r="AU193" s="11" t="s">
        <v>82</v>
      </c>
    </row>
    <row r="194" s="1" customFormat="1" ht="22.5" customHeight="1">
      <c r="B194" s="36"/>
      <c r="C194" s="222" t="s">
        <v>388</v>
      </c>
      <c r="D194" s="222" t="s">
        <v>144</v>
      </c>
      <c r="E194" s="223" t="s">
        <v>389</v>
      </c>
      <c r="F194" s="224" t="s">
        <v>390</v>
      </c>
      <c r="G194" s="225" t="s">
        <v>147</v>
      </c>
      <c r="H194" s="226">
        <v>1</v>
      </c>
      <c r="I194" s="227">
        <v>0</v>
      </c>
      <c r="J194" s="227">
        <v>981.59000000000003</v>
      </c>
      <c r="K194" s="228">
        <f>ROUND(P194*H194,2)</f>
        <v>981.59000000000003</v>
      </c>
      <c r="L194" s="224" t="s">
        <v>148</v>
      </c>
      <c r="M194" s="38"/>
      <c r="N194" s="229" t="s">
        <v>1</v>
      </c>
      <c r="O194" s="230" t="s">
        <v>43</v>
      </c>
      <c r="P194" s="231">
        <f>I194+J194</f>
        <v>981.59000000000003</v>
      </c>
      <c r="Q194" s="231">
        <f>ROUND(I194*H194,2)</f>
        <v>0</v>
      </c>
      <c r="R194" s="231">
        <f>ROUND(J194*H194,2)</f>
        <v>981.59000000000003</v>
      </c>
      <c r="S194" s="77"/>
      <c r="T194" s="232">
        <f>S194*H194</f>
        <v>0</v>
      </c>
      <c r="U194" s="232">
        <v>0</v>
      </c>
      <c r="V194" s="232">
        <f>U194*H194</f>
        <v>0</v>
      </c>
      <c r="W194" s="232">
        <v>0</v>
      </c>
      <c r="X194" s="232">
        <f>W194*H194</f>
        <v>0</v>
      </c>
      <c r="Y194" s="233" t="s">
        <v>1</v>
      </c>
      <c r="AR194" s="11" t="s">
        <v>149</v>
      </c>
      <c r="AT194" s="11" t="s">
        <v>144</v>
      </c>
      <c r="AU194" s="11" t="s">
        <v>82</v>
      </c>
      <c r="AY194" s="11" t="s">
        <v>142</v>
      </c>
      <c r="BE194" s="130">
        <f>IF(O194="základní",K194,0)</f>
        <v>981.59000000000003</v>
      </c>
      <c r="BF194" s="130">
        <f>IF(O194="snížená",K194,0)</f>
        <v>0</v>
      </c>
      <c r="BG194" s="130">
        <f>IF(O194="zákl. přenesená",K194,0)</f>
        <v>0</v>
      </c>
      <c r="BH194" s="130">
        <f>IF(O194="sníž. přenesená",K194,0)</f>
        <v>0</v>
      </c>
      <c r="BI194" s="130">
        <f>IF(O194="nulová",K194,0)</f>
        <v>0</v>
      </c>
      <c r="BJ194" s="11" t="s">
        <v>82</v>
      </c>
      <c r="BK194" s="130">
        <f>ROUND(P194*H194,2)</f>
        <v>981.59000000000003</v>
      </c>
      <c r="BL194" s="11" t="s">
        <v>149</v>
      </c>
      <c r="BM194" s="11" t="s">
        <v>391</v>
      </c>
    </row>
    <row r="195" s="1" customFormat="1">
      <c r="B195" s="36"/>
      <c r="C195" s="37"/>
      <c r="D195" s="234" t="s">
        <v>151</v>
      </c>
      <c r="E195" s="37"/>
      <c r="F195" s="235" t="s">
        <v>392</v>
      </c>
      <c r="G195" s="37"/>
      <c r="H195" s="37"/>
      <c r="I195" s="145"/>
      <c r="J195" s="145"/>
      <c r="K195" s="37"/>
      <c r="L195" s="37"/>
      <c r="M195" s="38"/>
      <c r="N195" s="236"/>
      <c r="O195" s="77"/>
      <c r="P195" s="77"/>
      <c r="Q195" s="77"/>
      <c r="R195" s="77"/>
      <c r="S195" s="77"/>
      <c r="T195" s="77"/>
      <c r="U195" s="77"/>
      <c r="V195" s="77"/>
      <c r="W195" s="77"/>
      <c r="X195" s="77"/>
      <c r="Y195" s="78"/>
      <c r="AT195" s="11" t="s">
        <v>151</v>
      </c>
      <c r="AU195" s="11" t="s">
        <v>82</v>
      </c>
    </row>
    <row r="196" s="1" customFormat="1" ht="22.5" customHeight="1">
      <c r="B196" s="36"/>
      <c r="C196" s="222" t="s">
        <v>393</v>
      </c>
      <c r="D196" s="222" t="s">
        <v>144</v>
      </c>
      <c r="E196" s="223" t="s">
        <v>394</v>
      </c>
      <c r="F196" s="224" t="s">
        <v>395</v>
      </c>
      <c r="G196" s="225" t="s">
        <v>147</v>
      </c>
      <c r="H196" s="226">
        <v>1</v>
      </c>
      <c r="I196" s="227">
        <v>0</v>
      </c>
      <c r="J196" s="227">
        <v>1040.3</v>
      </c>
      <c r="K196" s="228">
        <f>ROUND(P196*H196,2)</f>
        <v>1040.3</v>
      </c>
      <c r="L196" s="224" t="s">
        <v>148</v>
      </c>
      <c r="M196" s="38"/>
      <c r="N196" s="229" t="s">
        <v>1</v>
      </c>
      <c r="O196" s="230" t="s">
        <v>43</v>
      </c>
      <c r="P196" s="231">
        <f>I196+J196</f>
        <v>1040.3</v>
      </c>
      <c r="Q196" s="231">
        <f>ROUND(I196*H196,2)</f>
        <v>0</v>
      </c>
      <c r="R196" s="231">
        <f>ROUND(J196*H196,2)</f>
        <v>1040.3</v>
      </c>
      <c r="S196" s="77"/>
      <c r="T196" s="232">
        <f>S196*H196</f>
        <v>0</v>
      </c>
      <c r="U196" s="232">
        <v>0</v>
      </c>
      <c r="V196" s="232">
        <f>U196*H196</f>
        <v>0</v>
      </c>
      <c r="W196" s="232">
        <v>0</v>
      </c>
      <c r="X196" s="232">
        <f>W196*H196</f>
        <v>0</v>
      </c>
      <c r="Y196" s="233" t="s">
        <v>1</v>
      </c>
      <c r="AR196" s="11" t="s">
        <v>149</v>
      </c>
      <c r="AT196" s="11" t="s">
        <v>144</v>
      </c>
      <c r="AU196" s="11" t="s">
        <v>82</v>
      </c>
      <c r="AY196" s="11" t="s">
        <v>142</v>
      </c>
      <c r="BE196" s="130">
        <f>IF(O196="základní",K196,0)</f>
        <v>1040.3</v>
      </c>
      <c r="BF196" s="130">
        <f>IF(O196="snížená",K196,0)</f>
        <v>0</v>
      </c>
      <c r="BG196" s="130">
        <f>IF(O196="zákl. přenesená",K196,0)</f>
        <v>0</v>
      </c>
      <c r="BH196" s="130">
        <f>IF(O196="sníž. přenesená",K196,0)</f>
        <v>0</v>
      </c>
      <c r="BI196" s="130">
        <f>IF(O196="nulová",K196,0)</f>
        <v>0</v>
      </c>
      <c r="BJ196" s="11" t="s">
        <v>82</v>
      </c>
      <c r="BK196" s="130">
        <f>ROUND(P196*H196,2)</f>
        <v>1040.3</v>
      </c>
      <c r="BL196" s="11" t="s">
        <v>149</v>
      </c>
      <c r="BM196" s="11" t="s">
        <v>396</v>
      </c>
    </row>
    <row r="197" s="1" customFormat="1">
      <c r="B197" s="36"/>
      <c r="C197" s="37"/>
      <c r="D197" s="234" t="s">
        <v>151</v>
      </c>
      <c r="E197" s="37"/>
      <c r="F197" s="235" t="s">
        <v>397</v>
      </c>
      <c r="G197" s="37"/>
      <c r="H197" s="37"/>
      <c r="I197" s="145"/>
      <c r="J197" s="145"/>
      <c r="K197" s="37"/>
      <c r="L197" s="37"/>
      <c r="M197" s="38"/>
      <c r="N197" s="236"/>
      <c r="O197" s="77"/>
      <c r="P197" s="77"/>
      <c r="Q197" s="77"/>
      <c r="R197" s="77"/>
      <c r="S197" s="77"/>
      <c r="T197" s="77"/>
      <c r="U197" s="77"/>
      <c r="V197" s="77"/>
      <c r="W197" s="77"/>
      <c r="X197" s="77"/>
      <c r="Y197" s="78"/>
      <c r="AT197" s="11" t="s">
        <v>151</v>
      </c>
      <c r="AU197" s="11" t="s">
        <v>82</v>
      </c>
    </row>
    <row r="198" s="1" customFormat="1" ht="22.5" customHeight="1">
      <c r="B198" s="36"/>
      <c r="C198" s="222" t="s">
        <v>398</v>
      </c>
      <c r="D198" s="222" t="s">
        <v>144</v>
      </c>
      <c r="E198" s="223" t="s">
        <v>399</v>
      </c>
      <c r="F198" s="224" t="s">
        <v>400</v>
      </c>
      <c r="G198" s="225" t="s">
        <v>147</v>
      </c>
      <c r="H198" s="226">
        <v>1</v>
      </c>
      <c r="I198" s="227">
        <v>0</v>
      </c>
      <c r="J198" s="227">
        <v>1400.8</v>
      </c>
      <c r="K198" s="228">
        <f>ROUND(P198*H198,2)</f>
        <v>1400.8</v>
      </c>
      <c r="L198" s="224" t="s">
        <v>148</v>
      </c>
      <c r="M198" s="38"/>
      <c r="N198" s="229" t="s">
        <v>1</v>
      </c>
      <c r="O198" s="230" t="s">
        <v>43</v>
      </c>
      <c r="P198" s="231">
        <f>I198+J198</f>
        <v>1400.8</v>
      </c>
      <c r="Q198" s="231">
        <f>ROUND(I198*H198,2)</f>
        <v>0</v>
      </c>
      <c r="R198" s="231">
        <f>ROUND(J198*H198,2)</f>
        <v>1400.8</v>
      </c>
      <c r="S198" s="77"/>
      <c r="T198" s="232">
        <f>S198*H198</f>
        <v>0</v>
      </c>
      <c r="U198" s="232">
        <v>0</v>
      </c>
      <c r="V198" s="232">
        <f>U198*H198</f>
        <v>0</v>
      </c>
      <c r="W198" s="232">
        <v>0</v>
      </c>
      <c r="X198" s="232">
        <f>W198*H198</f>
        <v>0</v>
      </c>
      <c r="Y198" s="233" t="s">
        <v>1</v>
      </c>
      <c r="AR198" s="11" t="s">
        <v>149</v>
      </c>
      <c r="AT198" s="11" t="s">
        <v>144</v>
      </c>
      <c r="AU198" s="11" t="s">
        <v>82</v>
      </c>
      <c r="AY198" s="11" t="s">
        <v>142</v>
      </c>
      <c r="BE198" s="130">
        <f>IF(O198="základní",K198,0)</f>
        <v>1400.8</v>
      </c>
      <c r="BF198" s="130">
        <f>IF(O198="snížená",K198,0)</f>
        <v>0</v>
      </c>
      <c r="BG198" s="130">
        <f>IF(O198="zákl. přenesená",K198,0)</f>
        <v>0</v>
      </c>
      <c r="BH198" s="130">
        <f>IF(O198="sníž. přenesená",K198,0)</f>
        <v>0</v>
      </c>
      <c r="BI198" s="130">
        <f>IF(O198="nulová",K198,0)</f>
        <v>0</v>
      </c>
      <c r="BJ198" s="11" t="s">
        <v>82</v>
      </c>
      <c r="BK198" s="130">
        <f>ROUND(P198*H198,2)</f>
        <v>1400.8</v>
      </c>
      <c r="BL198" s="11" t="s">
        <v>149</v>
      </c>
      <c r="BM198" s="11" t="s">
        <v>401</v>
      </c>
    </row>
    <row r="199" s="1" customFormat="1">
      <c r="B199" s="36"/>
      <c r="C199" s="37"/>
      <c r="D199" s="234" t="s">
        <v>151</v>
      </c>
      <c r="E199" s="37"/>
      <c r="F199" s="235" t="s">
        <v>402</v>
      </c>
      <c r="G199" s="37"/>
      <c r="H199" s="37"/>
      <c r="I199" s="145"/>
      <c r="J199" s="145"/>
      <c r="K199" s="37"/>
      <c r="L199" s="37"/>
      <c r="M199" s="38"/>
      <c r="N199" s="236"/>
      <c r="O199" s="77"/>
      <c r="P199" s="77"/>
      <c r="Q199" s="77"/>
      <c r="R199" s="77"/>
      <c r="S199" s="77"/>
      <c r="T199" s="77"/>
      <c r="U199" s="77"/>
      <c r="V199" s="77"/>
      <c r="W199" s="77"/>
      <c r="X199" s="77"/>
      <c r="Y199" s="78"/>
      <c r="AT199" s="11" t="s">
        <v>151</v>
      </c>
      <c r="AU199" s="11" t="s">
        <v>82</v>
      </c>
    </row>
    <row r="200" s="1" customFormat="1" ht="22.5" customHeight="1">
      <c r="B200" s="36"/>
      <c r="C200" s="222" t="s">
        <v>403</v>
      </c>
      <c r="D200" s="222" t="s">
        <v>144</v>
      </c>
      <c r="E200" s="223" t="s">
        <v>404</v>
      </c>
      <c r="F200" s="224" t="s">
        <v>405</v>
      </c>
      <c r="G200" s="225" t="s">
        <v>147</v>
      </c>
      <c r="H200" s="226">
        <v>1</v>
      </c>
      <c r="I200" s="227">
        <v>0</v>
      </c>
      <c r="J200" s="227">
        <v>1215.4000000000001</v>
      </c>
      <c r="K200" s="228">
        <f>ROUND(P200*H200,2)</f>
        <v>1215.4000000000001</v>
      </c>
      <c r="L200" s="224" t="s">
        <v>148</v>
      </c>
      <c r="M200" s="38"/>
      <c r="N200" s="229" t="s">
        <v>1</v>
      </c>
      <c r="O200" s="230" t="s">
        <v>43</v>
      </c>
      <c r="P200" s="231">
        <f>I200+J200</f>
        <v>1215.4000000000001</v>
      </c>
      <c r="Q200" s="231">
        <f>ROUND(I200*H200,2)</f>
        <v>0</v>
      </c>
      <c r="R200" s="231">
        <f>ROUND(J200*H200,2)</f>
        <v>1215.4000000000001</v>
      </c>
      <c r="S200" s="77"/>
      <c r="T200" s="232">
        <f>S200*H200</f>
        <v>0</v>
      </c>
      <c r="U200" s="232">
        <v>0</v>
      </c>
      <c r="V200" s="232">
        <f>U200*H200</f>
        <v>0</v>
      </c>
      <c r="W200" s="232">
        <v>0</v>
      </c>
      <c r="X200" s="232">
        <f>W200*H200</f>
        <v>0</v>
      </c>
      <c r="Y200" s="233" t="s">
        <v>1</v>
      </c>
      <c r="AR200" s="11" t="s">
        <v>149</v>
      </c>
      <c r="AT200" s="11" t="s">
        <v>144</v>
      </c>
      <c r="AU200" s="11" t="s">
        <v>82</v>
      </c>
      <c r="AY200" s="11" t="s">
        <v>142</v>
      </c>
      <c r="BE200" s="130">
        <f>IF(O200="základní",K200,0)</f>
        <v>1215.4000000000001</v>
      </c>
      <c r="BF200" s="130">
        <f>IF(O200="snížená",K200,0)</f>
        <v>0</v>
      </c>
      <c r="BG200" s="130">
        <f>IF(O200="zákl. přenesená",K200,0)</f>
        <v>0</v>
      </c>
      <c r="BH200" s="130">
        <f>IF(O200="sníž. přenesená",K200,0)</f>
        <v>0</v>
      </c>
      <c r="BI200" s="130">
        <f>IF(O200="nulová",K200,0)</f>
        <v>0</v>
      </c>
      <c r="BJ200" s="11" t="s">
        <v>82</v>
      </c>
      <c r="BK200" s="130">
        <f>ROUND(P200*H200,2)</f>
        <v>1215.4000000000001</v>
      </c>
      <c r="BL200" s="11" t="s">
        <v>149</v>
      </c>
      <c r="BM200" s="11" t="s">
        <v>406</v>
      </c>
    </row>
    <row r="201" s="1" customFormat="1">
      <c r="B201" s="36"/>
      <c r="C201" s="37"/>
      <c r="D201" s="234" t="s">
        <v>151</v>
      </c>
      <c r="E201" s="37"/>
      <c r="F201" s="235" t="s">
        <v>407</v>
      </c>
      <c r="G201" s="37"/>
      <c r="H201" s="37"/>
      <c r="I201" s="145"/>
      <c r="J201" s="145"/>
      <c r="K201" s="37"/>
      <c r="L201" s="37"/>
      <c r="M201" s="38"/>
      <c r="N201" s="236"/>
      <c r="O201" s="77"/>
      <c r="P201" s="77"/>
      <c r="Q201" s="77"/>
      <c r="R201" s="77"/>
      <c r="S201" s="77"/>
      <c r="T201" s="77"/>
      <c r="U201" s="77"/>
      <c r="V201" s="77"/>
      <c r="W201" s="77"/>
      <c r="X201" s="77"/>
      <c r="Y201" s="78"/>
      <c r="AT201" s="11" t="s">
        <v>151</v>
      </c>
      <c r="AU201" s="11" t="s">
        <v>82</v>
      </c>
    </row>
    <row r="202" s="1" customFormat="1" ht="22.5" customHeight="1">
      <c r="B202" s="36"/>
      <c r="C202" s="222" t="s">
        <v>408</v>
      </c>
      <c r="D202" s="222" t="s">
        <v>144</v>
      </c>
      <c r="E202" s="223" t="s">
        <v>409</v>
      </c>
      <c r="F202" s="224" t="s">
        <v>410</v>
      </c>
      <c r="G202" s="225" t="s">
        <v>147</v>
      </c>
      <c r="H202" s="226">
        <v>1</v>
      </c>
      <c r="I202" s="227">
        <v>0</v>
      </c>
      <c r="J202" s="227">
        <v>904.34000000000003</v>
      </c>
      <c r="K202" s="228">
        <f>ROUND(P202*H202,2)</f>
        <v>904.34000000000003</v>
      </c>
      <c r="L202" s="224" t="s">
        <v>148</v>
      </c>
      <c r="M202" s="38"/>
      <c r="N202" s="229" t="s">
        <v>1</v>
      </c>
      <c r="O202" s="230" t="s">
        <v>43</v>
      </c>
      <c r="P202" s="231">
        <f>I202+J202</f>
        <v>904.34000000000003</v>
      </c>
      <c r="Q202" s="231">
        <f>ROUND(I202*H202,2)</f>
        <v>0</v>
      </c>
      <c r="R202" s="231">
        <f>ROUND(J202*H202,2)</f>
        <v>904.34000000000003</v>
      </c>
      <c r="S202" s="77"/>
      <c r="T202" s="232">
        <f>S202*H202</f>
        <v>0</v>
      </c>
      <c r="U202" s="232">
        <v>0</v>
      </c>
      <c r="V202" s="232">
        <f>U202*H202</f>
        <v>0</v>
      </c>
      <c r="W202" s="232">
        <v>0</v>
      </c>
      <c r="X202" s="232">
        <f>W202*H202</f>
        <v>0</v>
      </c>
      <c r="Y202" s="233" t="s">
        <v>1</v>
      </c>
      <c r="AR202" s="11" t="s">
        <v>149</v>
      </c>
      <c r="AT202" s="11" t="s">
        <v>144</v>
      </c>
      <c r="AU202" s="11" t="s">
        <v>82</v>
      </c>
      <c r="AY202" s="11" t="s">
        <v>142</v>
      </c>
      <c r="BE202" s="130">
        <f>IF(O202="základní",K202,0)</f>
        <v>904.34000000000003</v>
      </c>
      <c r="BF202" s="130">
        <f>IF(O202="snížená",K202,0)</f>
        <v>0</v>
      </c>
      <c r="BG202" s="130">
        <f>IF(O202="zákl. přenesená",K202,0)</f>
        <v>0</v>
      </c>
      <c r="BH202" s="130">
        <f>IF(O202="sníž. přenesená",K202,0)</f>
        <v>0</v>
      </c>
      <c r="BI202" s="130">
        <f>IF(O202="nulová",K202,0)</f>
        <v>0</v>
      </c>
      <c r="BJ202" s="11" t="s">
        <v>82</v>
      </c>
      <c r="BK202" s="130">
        <f>ROUND(P202*H202,2)</f>
        <v>904.34000000000003</v>
      </c>
      <c r="BL202" s="11" t="s">
        <v>149</v>
      </c>
      <c r="BM202" s="11" t="s">
        <v>411</v>
      </c>
    </row>
    <row r="203" s="1" customFormat="1">
      <c r="B203" s="36"/>
      <c r="C203" s="37"/>
      <c r="D203" s="234" t="s">
        <v>151</v>
      </c>
      <c r="E203" s="37"/>
      <c r="F203" s="235" t="s">
        <v>412</v>
      </c>
      <c r="G203" s="37"/>
      <c r="H203" s="37"/>
      <c r="I203" s="145"/>
      <c r="J203" s="145"/>
      <c r="K203" s="37"/>
      <c r="L203" s="37"/>
      <c r="M203" s="38"/>
      <c r="N203" s="236"/>
      <c r="O203" s="77"/>
      <c r="P203" s="77"/>
      <c r="Q203" s="77"/>
      <c r="R203" s="77"/>
      <c r="S203" s="77"/>
      <c r="T203" s="77"/>
      <c r="U203" s="77"/>
      <c r="V203" s="77"/>
      <c r="W203" s="77"/>
      <c r="X203" s="77"/>
      <c r="Y203" s="78"/>
      <c r="AT203" s="11" t="s">
        <v>151</v>
      </c>
      <c r="AU203" s="11" t="s">
        <v>82</v>
      </c>
    </row>
    <row r="204" s="1" customFormat="1" ht="22.5" customHeight="1">
      <c r="B204" s="36"/>
      <c r="C204" s="222" t="s">
        <v>413</v>
      </c>
      <c r="D204" s="222" t="s">
        <v>144</v>
      </c>
      <c r="E204" s="223" t="s">
        <v>414</v>
      </c>
      <c r="F204" s="224" t="s">
        <v>415</v>
      </c>
      <c r="G204" s="225" t="s">
        <v>147</v>
      </c>
      <c r="H204" s="226">
        <v>1</v>
      </c>
      <c r="I204" s="227">
        <v>0</v>
      </c>
      <c r="J204" s="227">
        <v>1864.3</v>
      </c>
      <c r="K204" s="228">
        <f>ROUND(P204*H204,2)</f>
        <v>1864.3</v>
      </c>
      <c r="L204" s="224" t="s">
        <v>148</v>
      </c>
      <c r="M204" s="38"/>
      <c r="N204" s="229" t="s">
        <v>1</v>
      </c>
      <c r="O204" s="230" t="s">
        <v>43</v>
      </c>
      <c r="P204" s="231">
        <f>I204+J204</f>
        <v>1864.3</v>
      </c>
      <c r="Q204" s="231">
        <f>ROUND(I204*H204,2)</f>
        <v>0</v>
      </c>
      <c r="R204" s="231">
        <f>ROUND(J204*H204,2)</f>
        <v>1864.3</v>
      </c>
      <c r="S204" s="77"/>
      <c r="T204" s="232">
        <f>S204*H204</f>
        <v>0</v>
      </c>
      <c r="U204" s="232">
        <v>0</v>
      </c>
      <c r="V204" s="232">
        <f>U204*H204</f>
        <v>0</v>
      </c>
      <c r="W204" s="232">
        <v>0</v>
      </c>
      <c r="X204" s="232">
        <f>W204*H204</f>
        <v>0</v>
      </c>
      <c r="Y204" s="233" t="s">
        <v>1</v>
      </c>
      <c r="AR204" s="11" t="s">
        <v>149</v>
      </c>
      <c r="AT204" s="11" t="s">
        <v>144</v>
      </c>
      <c r="AU204" s="11" t="s">
        <v>82</v>
      </c>
      <c r="AY204" s="11" t="s">
        <v>142</v>
      </c>
      <c r="BE204" s="130">
        <f>IF(O204="základní",K204,0)</f>
        <v>1864.3</v>
      </c>
      <c r="BF204" s="130">
        <f>IF(O204="snížená",K204,0)</f>
        <v>0</v>
      </c>
      <c r="BG204" s="130">
        <f>IF(O204="zákl. přenesená",K204,0)</f>
        <v>0</v>
      </c>
      <c r="BH204" s="130">
        <f>IF(O204="sníž. přenesená",K204,0)</f>
        <v>0</v>
      </c>
      <c r="BI204" s="130">
        <f>IF(O204="nulová",K204,0)</f>
        <v>0</v>
      </c>
      <c r="BJ204" s="11" t="s">
        <v>82</v>
      </c>
      <c r="BK204" s="130">
        <f>ROUND(P204*H204,2)</f>
        <v>1864.3</v>
      </c>
      <c r="BL204" s="11" t="s">
        <v>149</v>
      </c>
      <c r="BM204" s="11" t="s">
        <v>416</v>
      </c>
    </row>
    <row r="205" s="1" customFormat="1">
      <c r="B205" s="36"/>
      <c r="C205" s="37"/>
      <c r="D205" s="234" t="s">
        <v>151</v>
      </c>
      <c r="E205" s="37"/>
      <c r="F205" s="235" t="s">
        <v>417</v>
      </c>
      <c r="G205" s="37"/>
      <c r="H205" s="37"/>
      <c r="I205" s="145"/>
      <c r="J205" s="145"/>
      <c r="K205" s="37"/>
      <c r="L205" s="37"/>
      <c r="M205" s="38"/>
      <c r="N205" s="236"/>
      <c r="O205" s="77"/>
      <c r="P205" s="77"/>
      <c r="Q205" s="77"/>
      <c r="R205" s="77"/>
      <c r="S205" s="77"/>
      <c r="T205" s="77"/>
      <c r="U205" s="77"/>
      <c r="V205" s="77"/>
      <c r="W205" s="77"/>
      <c r="X205" s="77"/>
      <c r="Y205" s="78"/>
      <c r="AT205" s="11" t="s">
        <v>151</v>
      </c>
      <c r="AU205" s="11" t="s">
        <v>82</v>
      </c>
    </row>
    <row r="206" s="1" customFormat="1" ht="22.5" customHeight="1">
      <c r="B206" s="36"/>
      <c r="C206" s="222" t="s">
        <v>418</v>
      </c>
      <c r="D206" s="222" t="s">
        <v>144</v>
      </c>
      <c r="E206" s="223" t="s">
        <v>419</v>
      </c>
      <c r="F206" s="224" t="s">
        <v>420</v>
      </c>
      <c r="G206" s="225" t="s">
        <v>147</v>
      </c>
      <c r="H206" s="226">
        <v>1</v>
      </c>
      <c r="I206" s="227">
        <v>0</v>
      </c>
      <c r="J206" s="227">
        <v>1143.3</v>
      </c>
      <c r="K206" s="228">
        <f>ROUND(P206*H206,2)</f>
        <v>1143.3</v>
      </c>
      <c r="L206" s="224" t="s">
        <v>148</v>
      </c>
      <c r="M206" s="38"/>
      <c r="N206" s="229" t="s">
        <v>1</v>
      </c>
      <c r="O206" s="230" t="s">
        <v>43</v>
      </c>
      <c r="P206" s="231">
        <f>I206+J206</f>
        <v>1143.3</v>
      </c>
      <c r="Q206" s="231">
        <f>ROUND(I206*H206,2)</f>
        <v>0</v>
      </c>
      <c r="R206" s="231">
        <f>ROUND(J206*H206,2)</f>
        <v>1143.3</v>
      </c>
      <c r="S206" s="77"/>
      <c r="T206" s="232">
        <f>S206*H206</f>
        <v>0</v>
      </c>
      <c r="U206" s="232">
        <v>0</v>
      </c>
      <c r="V206" s="232">
        <f>U206*H206</f>
        <v>0</v>
      </c>
      <c r="W206" s="232">
        <v>0</v>
      </c>
      <c r="X206" s="232">
        <f>W206*H206</f>
        <v>0</v>
      </c>
      <c r="Y206" s="233" t="s">
        <v>1</v>
      </c>
      <c r="AR206" s="11" t="s">
        <v>149</v>
      </c>
      <c r="AT206" s="11" t="s">
        <v>144</v>
      </c>
      <c r="AU206" s="11" t="s">
        <v>82</v>
      </c>
      <c r="AY206" s="11" t="s">
        <v>142</v>
      </c>
      <c r="BE206" s="130">
        <f>IF(O206="základní",K206,0)</f>
        <v>1143.3</v>
      </c>
      <c r="BF206" s="130">
        <f>IF(O206="snížená",K206,0)</f>
        <v>0</v>
      </c>
      <c r="BG206" s="130">
        <f>IF(O206="zákl. přenesená",K206,0)</f>
        <v>0</v>
      </c>
      <c r="BH206" s="130">
        <f>IF(O206="sníž. přenesená",K206,0)</f>
        <v>0</v>
      </c>
      <c r="BI206" s="130">
        <f>IF(O206="nulová",K206,0)</f>
        <v>0</v>
      </c>
      <c r="BJ206" s="11" t="s">
        <v>82</v>
      </c>
      <c r="BK206" s="130">
        <f>ROUND(P206*H206,2)</f>
        <v>1143.3</v>
      </c>
      <c r="BL206" s="11" t="s">
        <v>149</v>
      </c>
      <c r="BM206" s="11" t="s">
        <v>421</v>
      </c>
    </row>
    <row r="207" s="1" customFormat="1">
      <c r="B207" s="36"/>
      <c r="C207" s="37"/>
      <c r="D207" s="234" t="s">
        <v>151</v>
      </c>
      <c r="E207" s="37"/>
      <c r="F207" s="235" t="s">
        <v>422</v>
      </c>
      <c r="G207" s="37"/>
      <c r="H207" s="37"/>
      <c r="I207" s="145"/>
      <c r="J207" s="145"/>
      <c r="K207" s="37"/>
      <c r="L207" s="37"/>
      <c r="M207" s="38"/>
      <c r="N207" s="236"/>
      <c r="O207" s="77"/>
      <c r="P207" s="77"/>
      <c r="Q207" s="77"/>
      <c r="R207" s="77"/>
      <c r="S207" s="77"/>
      <c r="T207" s="77"/>
      <c r="U207" s="77"/>
      <c r="V207" s="77"/>
      <c r="W207" s="77"/>
      <c r="X207" s="77"/>
      <c r="Y207" s="78"/>
      <c r="AT207" s="11" t="s">
        <v>151</v>
      </c>
      <c r="AU207" s="11" t="s">
        <v>82</v>
      </c>
    </row>
    <row r="208" s="1" customFormat="1" ht="22.5" customHeight="1">
      <c r="B208" s="36"/>
      <c r="C208" s="222" t="s">
        <v>423</v>
      </c>
      <c r="D208" s="222" t="s">
        <v>144</v>
      </c>
      <c r="E208" s="223" t="s">
        <v>424</v>
      </c>
      <c r="F208" s="224" t="s">
        <v>425</v>
      </c>
      <c r="G208" s="225" t="s">
        <v>147</v>
      </c>
      <c r="H208" s="226">
        <v>1</v>
      </c>
      <c r="I208" s="227">
        <v>0</v>
      </c>
      <c r="J208" s="227">
        <v>772.5</v>
      </c>
      <c r="K208" s="228">
        <f>ROUND(P208*H208,2)</f>
        <v>772.5</v>
      </c>
      <c r="L208" s="224" t="s">
        <v>148</v>
      </c>
      <c r="M208" s="38"/>
      <c r="N208" s="229" t="s">
        <v>1</v>
      </c>
      <c r="O208" s="230" t="s">
        <v>43</v>
      </c>
      <c r="P208" s="231">
        <f>I208+J208</f>
        <v>772.5</v>
      </c>
      <c r="Q208" s="231">
        <f>ROUND(I208*H208,2)</f>
        <v>0</v>
      </c>
      <c r="R208" s="231">
        <f>ROUND(J208*H208,2)</f>
        <v>772.5</v>
      </c>
      <c r="S208" s="77"/>
      <c r="T208" s="232">
        <f>S208*H208</f>
        <v>0</v>
      </c>
      <c r="U208" s="232">
        <v>0</v>
      </c>
      <c r="V208" s="232">
        <f>U208*H208</f>
        <v>0</v>
      </c>
      <c r="W208" s="232">
        <v>0</v>
      </c>
      <c r="X208" s="232">
        <f>W208*H208</f>
        <v>0</v>
      </c>
      <c r="Y208" s="233" t="s">
        <v>1</v>
      </c>
      <c r="AR208" s="11" t="s">
        <v>149</v>
      </c>
      <c r="AT208" s="11" t="s">
        <v>144</v>
      </c>
      <c r="AU208" s="11" t="s">
        <v>82</v>
      </c>
      <c r="AY208" s="11" t="s">
        <v>142</v>
      </c>
      <c r="BE208" s="130">
        <f>IF(O208="základní",K208,0)</f>
        <v>772.5</v>
      </c>
      <c r="BF208" s="130">
        <f>IF(O208="snížená",K208,0)</f>
        <v>0</v>
      </c>
      <c r="BG208" s="130">
        <f>IF(O208="zákl. přenesená",K208,0)</f>
        <v>0</v>
      </c>
      <c r="BH208" s="130">
        <f>IF(O208="sníž. přenesená",K208,0)</f>
        <v>0</v>
      </c>
      <c r="BI208" s="130">
        <f>IF(O208="nulová",K208,0)</f>
        <v>0</v>
      </c>
      <c r="BJ208" s="11" t="s">
        <v>82</v>
      </c>
      <c r="BK208" s="130">
        <f>ROUND(P208*H208,2)</f>
        <v>772.5</v>
      </c>
      <c r="BL208" s="11" t="s">
        <v>149</v>
      </c>
      <c r="BM208" s="11" t="s">
        <v>426</v>
      </c>
    </row>
    <row r="209" s="1" customFormat="1">
      <c r="B209" s="36"/>
      <c r="C209" s="37"/>
      <c r="D209" s="234" t="s">
        <v>151</v>
      </c>
      <c r="E209" s="37"/>
      <c r="F209" s="235" t="s">
        <v>427</v>
      </c>
      <c r="G209" s="37"/>
      <c r="H209" s="37"/>
      <c r="I209" s="145"/>
      <c r="J209" s="145"/>
      <c r="K209" s="37"/>
      <c r="L209" s="37"/>
      <c r="M209" s="38"/>
      <c r="N209" s="236"/>
      <c r="O209" s="77"/>
      <c r="P209" s="77"/>
      <c r="Q209" s="77"/>
      <c r="R209" s="77"/>
      <c r="S209" s="77"/>
      <c r="T209" s="77"/>
      <c r="U209" s="77"/>
      <c r="V209" s="77"/>
      <c r="W209" s="77"/>
      <c r="X209" s="77"/>
      <c r="Y209" s="78"/>
      <c r="AT209" s="11" t="s">
        <v>151</v>
      </c>
      <c r="AU209" s="11" t="s">
        <v>82</v>
      </c>
    </row>
    <row r="210" s="1" customFormat="1" ht="22.5" customHeight="1">
      <c r="B210" s="36"/>
      <c r="C210" s="222" t="s">
        <v>428</v>
      </c>
      <c r="D210" s="222" t="s">
        <v>144</v>
      </c>
      <c r="E210" s="223" t="s">
        <v>429</v>
      </c>
      <c r="F210" s="224" t="s">
        <v>430</v>
      </c>
      <c r="G210" s="225" t="s">
        <v>147</v>
      </c>
      <c r="H210" s="226">
        <v>1</v>
      </c>
      <c r="I210" s="227">
        <v>0</v>
      </c>
      <c r="J210" s="227">
        <v>1493.5</v>
      </c>
      <c r="K210" s="228">
        <f>ROUND(P210*H210,2)</f>
        <v>1493.5</v>
      </c>
      <c r="L210" s="224" t="s">
        <v>148</v>
      </c>
      <c r="M210" s="38"/>
      <c r="N210" s="229" t="s">
        <v>1</v>
      </c>
      <c r="O210" s="230" t="s">
        <v>43</v>
      </c>
      <c r="P210" s="231">
        <f>I210+J210</f>
        <v>1493.5</v>
      </c>
      <c r="Q210" s="231">
        <f>ROUND(I210*H210,2)</f>
        <v>0</v>
      </c>
      <c r="R210" s="231">
        <f>ROUND(J210*H210,2)</f>
        <v>1493.5</v>
      </c>
      <c r="S210" s="77"/>
      <c r="T210" s="232">
        <f>S210*H210</f>
        <v>0</v>
      </c>
      <c r="U210" s="232">
        <v>0</v>
      </c>
      <c r="V210" s="232">
        <f>U210*H210</f>
        <v>0</v>
      </c>
      <c r="W210" s="232">
        <v>0</v>
      </c>
      <c r="X210" s="232">
        <f>W210*H210</f>
        <v>0</v>
      </c>
      <c r="Y210" s="233" t="s">
        <v>1</v>
      </c>
      <c r="AR210" s="11" t="s">
        <v>149</v>
      </c>
      <c r="AT210" s="11" t="s">
        <v>144</v>
      </c>
      <c r="AU210" s="11" t="s">
        <v>82</v>
      </c>
      <c r="AY210" s="11" t="s">
        <v>142</v>
      </c>
      <c r="BE210" s="130">
        <f>IF(O210="základní",K210,0)</f>
        <v>1493.5</v>
      </c>
      <c r="BF210" s="130">
        <f>IF(O210="snížená",K210,0)</f>
        <v>0</v>
      </c>
      <c r="BG210" s="130">
        <f>IF(O210="zákl. přenesená",K210,0)</f>
        <v>0</v>
      </c>
      <c r="BH210" s="130">
        <f>IF(O210="sníž. přenesená",K210,0)</f>
        <v>0</v>
      </c>
      <c r="BI210" s="130">
        <f>IF(O210="nulová",K210,0)</f>
        <v>0</v>
      </c>
      <c r="BJ210" s="11" t="s">
        <v>82</v>
      </c>
      <c r="BK210" s="130">
        <f>ROUND(P210*H210,2)</f>
        <v>1493.5</v>
      </c>
      <c r="BL210" s="11" t="s">
        <v>149</v>
      </c>
      <c r="BM210" s="11" t="s">
        <v>431</v>
      </c>
    </row>
    <row r="211" s="1" customFormat="1">
      <c r="B211" s="36"/>
      <c r="C211" s="37"/>
      <c r="D211" s="234" t="s">
        <v>151</v>
      </c>
      <c r="E211" s="37"/>
      <c r="F211" s="235" t="s">
        <v>432</v>
      </c>
      <c r="G211" s="37"/>
      <c r="H211" s="37"/>
      <c r="I211" s="145"/>
      <c r="J211" s="145"/>
      <c r="K211" s="37"/>
      <c r="L211" s="37"/>
      <c r="M211" s="38"/>
      <c r="N211" s="236"/>
      <c r="O211" s="77"/>
      <c r="P211" s="77"/>
      <c r="Q211" s="77"/>
      <c r="R211" s="77"/>
      <c r="S211" s="77"/>
      <c r="T211" s="77"/>
      <c r="U211" s="77"/>
      <c r="V211" s="77"/>
      <c r="W211" s="77"/>
      <c r="X211" s="77"/>
      <c r="Y211" s="78"/>
      <c r="AT211" s="11" t="s">
        <v>151</v>
      </c>
      <c r="AU211" s="11" t="s">
        <v>82</v>
      </c>
    </row>
    <row r="212" s="1" customFormat="1" ht="22.5" customHeight="1">
      <c r="B212" s="36"/>
      <c r="C212" s="222" t="s">
        <v>433</v>
      </c>
      <c r="D212" s="222" t="s">
        <v>144</v>
      </c>
      <c r="E212" s="223" t="s">
        <v>434</v>
      </c>
      <c r="F212" s="224" t="s">
        <v>435</v>
      </c>
      <c r="G212" s="225" t="s">
        <v>147</v>
      </c>
      <c r="H212" s="226">
        <v>1</v>
      </c>
      <c r="I212" s="227">
        <v>0</v>
      </c>
      <c r="J212" s="227">
        <v>1091.8</v>
      </c>
      <c r="K212" s="228">
        <f>ROUND(P212*H212,2)</f>
        <v>1091.8</v>
      </c>
      <c r="L212" s="224" t="s">
        <v>148</v>
      </c>
      <c r="M212" s="38"/>
      <c r="N212" s="229" t="s">
        <v>1</v>
      </c>
      <c r="O212" s="230" t="s">
        <v>43</v>
      </c>
      <c r="P212" s="231">
        <f>I212+J212</f>
        <v>1091.8</v>
      </c>
      <c r="Q212" s="231">
        <f>ROUND(I212*H212,2)</f>
        <v>0</v>
      </c>
      <c r="R212" s="231">
        <f>ROUND(J212*H212,2)</f>
        <v>1091.8</v>
      </c>
      <c r="S212" s="77"/>
      <c r="T212" s="232">
        <f>S212*H212</f>
        <v>0</v>
      </c>
      <c r="U212" s="232">
        <v>0</v>
      </c>
      <c r="V212" s="232">
        <f>U212*H212</f>
        <v>0</v>
      </c>
      <c r="W212" s="232">
        <v>0</v>
      </c>
      <c r="X212" s="232">
        <f>W212*H212</f>
        <v>0</v>
      </c>
      <c r="Y212" s="233" t="s">
        <v>1</v>
      </c>
      <c r="AR212" s="11" t="s">
        <v>149</v>
      </c>
      <c r="AT212" s="11" t="s">
        <v>144</v>
      </c>
      <c r="AU212" s="11" t="s">
        <v>82</v>
      </c>
      <c r="AY212" s="11" t="s">
        <v>142</v>
      </c>
      <c r="BE212" s="130">
        <f>IF(O212="základní",K212,0)</f>
        <v>1091.8</v>
      </c>
      <c r="BF212" s="130">
        <f>IF(O212="snížená",K212,0)</f>
        <v>0</v>
      </c>
      <c r="BG212" s="130">
        <f>IF(O212="zákl. přenesená",K212,0)</f>
        <v>0</v>
      </c>
      <c r="BH212" s="130">
        <f>IF(O212="sníž. přenesená",K212,0)</f>
        <v>0</v>
      </c>
      <c r="BI212" s="130">
        <f>IF(O212="nulová",K212,0)</f>
        <v>0</v>
      </c>
      <c r="BJ212" s="11" t="s">
        <v>82</v>
      </c>
      <c r="BK212" s="130">
        <f>ROUND(P212*H212,2)</f>
        <v>1091.8</v>
      </c>
      <c r="BL212" s="11" t="s">
        <v>149</v>
      </c>
      <c r="BM212" s="11" t="s">
        <v>436</v>
      </c>
    </row>
    <row r="213" s="1" customFormat="1">
      <c r="B213" s="36"/>
      <c r="C213" s="37"/>
      <c r="D213" s="234" t="s">
        <v>151</v>
      </c>
      <c r="E213" s="37"/>
      <c r="F213" s="235" t="s">
        <v>437</v>
      </c>
      <c r="G213" s="37"/>
      <c r="H213" s="37"/>
      <c r="I213" s="145"/>
      <c r="J213" s="145"/>
      <c r="K213" s="37"/>
      <c r="L213" s="37"/>
      <c r="M213" s="38"/>
      <c r="N213" s="236"/>
      <c r="O213" s="77"/>
      <c r="P213" s="77"/>
      <c r="Q213" s="77"/>
      <c r="R213" s="77"/>
      <c r="S213" s="77"/>
      <c r="T213" s="77"/>
      <c r="U213" s="77"/>
      <c r="V213" s="77"/>
      <c r="W213" s="77"/>
      <c r="X213" s="77"/>
      <c r="Y213" s="78"/>
      <c r="AT213" s="11" t="s">
        <v>151</v>
      </c>
      <c r="AU213" s="11" t="s">
        <v>82</v>
      </c>
    </row>
    <row r="214" s="1" customFormat="1" ht="22.5" customHeight="1">
      <c r="B214" s="36"/>
      <c r="C214" s="222" t="s">
        <v>438</v>
      </c>
      <c r="D214" s="222" t="s">
        <v>144</v>
      </c>
      <c r="E214" s="223" t="s">
        <v>439</v>
      </c>
      <c r="F214" s="224" t="s">
        <v>440</v>
      </c>
      <c r="G214" s="225" t="s">
        <v>147</v>
      </c>
      <c r="H214" s="226">
        <v>1</v>
      </c>
      <c r="I214" s="227">
        <v>0</v>
      </c>
      <c r="J214" s="227">
        <v>1122.7000000000001</v>
      </c>
      <c r="K214" s="228">
        <f>ROUND(P214*H214,2)</f>
        <v>1122.7000000000001</v>
      </c>
      <c r="L214" s="224" t="s">
        <v>148</v>
      </c>
      <c r="M214" s="38"/>
      <c r="N214" s="229" t="s">
        <v>1</v>
      </c>
      <c r="O214" s="230" t="s">
        <v>43</v>
      </c>
      <c r="P214" s="231">
        <f>I214+J214</f>
        <v>1122.7000000000001</v>
      </c>
      <c r="Q214" s="231">
        <f>ROUND(I214*H214,2)</f>
        <v>0</v>
      </c>
      <c r="R214" s="231">
        <f>ROUND(J214*H214,2)</f>
        <v>1122.7000000000001</v>
      </c>
      <c r="S214" s="77"/>
      <c r="T214" s="232">
        <f>S214*H214</f>
        <v>0</v>
      </c>
      <c r="U214" s="232">
        <v>0</v>
      </c>
      <c r="V214" s="232">
        <f>U214*H214</f>
        <v>0</v>
      </c>
      <c r="W214" s="232">
        <v>0</v>
      </c>
      <c r="X214" s="232">
        <f>W214*H214</f>
        <v>0</v>
      </c>
      <c r="Y214" s="233" t="s">
        <v>1</v>
      </c>
      <c r="AR214" s="11" t="s">
        <v>149</v>
      </c>
      <c r="AT214" s="11" t="s">
        <v>144</v>
      </c>
      <c r="AU214" s="11" t="s">
        <v>82</v>
      </c>
      <c r="AY214" s="11" t="s">
        <v>142</v>
      </c>
      <c r="BE214" s="130">
        <f>IF(O214="základní",K214,0)</f>
        <v>1122.7000000000001</v>
      </c>
      <c r="BF214" s="130">
        <f>IF(O214="snížená",K214,0)</f>
        <v>0</v>
      </c>
      <c r="BG214" s="130">
        <f>IF(O214="zákl. přenesená",K214,0)</f>
        <v>0</v>
      </c>
      <c r="BH214" s="130">
        <f>IF(O214="sníž. přenesená",K214,0)</f>
        <v>0</v>
      </c>
      <c r="BI214" s="130">
        <f>IF(O214="nulová",K214,0)</f>
        <v>0</v>
      </c>
      <c r="BJ214" s="11" t="s">
        <v>82</v>
      </c>
      <c r="BK214" s="130">
        <f>ROUND(P214*H214,2)</f>
        <v>1122.7000000000001</v>
      </c>
      <c r="BL214" s="11" t="s">
        <v>149</v>
      </c>
      <c r="BM214" s="11" t="s">
        <v>441</v>
      </c>
    </row>
    <row r="215" s="1" customFormat="1">
      <c r="B215" s="36"/>
      <c r="C215" s="37"/>
      <c r="D215" s="234" t="s">
        <v>151</v>
      </c>
      <c r="E215" s="37"/>
      <c r="F215" s="235" t="s">
        <v>442</v>
      </c>
      <c r="G215" s="37"/>
      <c r="H215" s="37"/>
      <c r="I215" s="145"/>
      <c r="J215" s="145"/>
      <c r="K215" s="37"/>
      <c r="L215" s="37"/>
      <c r="M215" s="38"/>
      <c r="N215" s="236"/>
      <c r="O215" s="77"/>
      <c r="P215" s="77"/>
      <c r="Q215" s="77"/>
      <c r="R215" s="77"/>
      <c r="S215" s="77"/>
      <c r="T215" s="77"/>
      <c r="U215" s="77"/>
      <c r="V215" s="77"/>
      <c r="W215" s="77"/>
      <c r="X215" s="77"/>
      <c r="Y215" s="78"/>
      <c r="AT215" s="11" t="s">
        <v>151</v>
      </c>
      <c r="AU215" s="11" t="s">
        <v>82</v>
      </c>
    </row>
    <row r="216" s="1" customFormat="1" ht="22.5" customHeight="1">
      <c r="B216" s="36"/>
      <c r="C216" s="222" t="s">
        <v>443</v>
      </c>
      <c r="D216" s="222" t="s">
        <v>144</v>
      </c>
      <c r="E216" s="223" t="s">
        <v>444</v>
      </c>
      <c r="F216" s="224" t="s">
        <v>445</v>
      </c>
      <c r="G216" s="225" t="s">
        <v>147</v>
      </c>
      <c r="H216" s="226">
        <v>1</v>
      </c>
      <c r="I216" s="227">
        <v>0</v>
      </c>
      <c r="J216" s="227">
        <v>1328.7000000000001</v>
      </c>
      <c r="K216" s="228">
        <f>ROUND(P216*H216,2)</f>
        <v>1328.7000000000001</v>
      </c>
      <c r="L216" s="224" t="s">
        <v>148</v>
      </c>
      <c r="M216" s="38"/>
      <c r="N216" s="229" t="s">
        <v>1</v>
      </c>
      <c r="O216" s="230" t="s">
        <v>43</v>
      </c>
      <c r="P216" s="231">
        <f>I216+J216</f>
        <v>1328.7000000000001</v>
      </c>
      <c r="Q216" s="231">
        <f>ROUND(I216*H216,2)</f>
        <v>0</v>
      </c>
      <c r="R216" s="231">
        <f>ROUND(J216*H216,2)</f>
        <v>1328.7000000000001</v>
      </c>
      <c r="S216" s="77"/>
      <c r="T216" s="232">
        <f>S216*H216</f>
        <v>0</v>
      </c>
      <c r="U216" s="232">
        <v>0</v>
      </c>
      <c r="V216" s="232">
        <f>U216*H216</f>
        <v>0</v>
      </c>
      <c r="W216" s="232">
        <v>0</v>
      </c>
      <c r="X216" s="232">
        <f>W216*H216</f>
        <v>0</v>
      </c>
      <c r="Y216" s="233" t="s">
        <v>1</v>
      </c>
      <c r="AR216" s="11" t="s">
        <v>149</v>
      </c>
      <c r="AT216" s="11" t="s">
        <v>144</v>
      </c>
      <c r="AU216" s="11" t="s">
        <v>82</v>
      </c>
      <c r="AY216" s="11" t="s">
        <v>142</v>
      </c>
      <c r="BE216" s="130">
        <f>IF(O216="základní",K216,0)</f>
        <v>1328.7000000000001</v>
      </c>
      <c r="BF216" s="130">
        <f>IF(O216="snížená",K216,0)</f>
        <v>0</v>
      </c>
      <c r="BG216" s="130">
        <f>IF(O216="zákl. přenesená",K216,0)</f>
        <v>0</v>
      </c>
      <c r="BH216" s="130">
        <f>IF(O216="sníž. přenesená",K216,0)</f>
        <v>0</v>
      </c>
      <c r="BI216" s="130">
        <f>IF(O216="nulová",K216,0)</f>
        <v>0</v>
      </c>
      <c r="BJ216" s="11" t="s">
        <v>82</v>
      </c>
      <c r="BK216" s="130">
        <f>ROUND(P216*H216,2)</f>
        <v>1328.7000000000001</v>
      </c>
      <c r="BL216" s="11" t="s">
        <v>149</v>
      </c>
      <c r="BM216" s="11" t="s">
        <v>446</v>
      </c>
    </row>
    <row r="217" s="1" customFormat="1">
      <c r="B217" s="36"/>
      <c r="C217" s="37"/>
      <c r="D217" s="234" t="s">
        <v>151</v>
      </c>
      <c r="E217" s="37"/>
      <c r="F217" s="235" t="s">
        <v>447</v>
      </c>
      <c r="G217" s="37"/>
      <c r="H217" s="37"/>
      <c r="I217" s="145"/>
      <c r="J217" s="145"/>
      <c r="K217" s="37"/>
      <c r="L217" s="37"/>
      <c r="M217" s="38"/>
      <c r="N217" s="236"/>
      <c r="O217" s="77"/>
      <c r="P217" s="77"/>
      <c r="Q217" s="77"/>
      <c r="R217" s="77"/>
      <c r="S217" s="77"/>
      <c r="T217" s="77"/>
      <c r="U217" s="77"/>
      <c r="V217" s="77"/>
      <c r="W217" s="77"/>
      <c r="X217" s="77"/>
      <c r="Y217" s="78"/>
      <c r="AT217" s="11" t="s">
        <v>151</v>
      </c>
      <c r="AU217" s="11" t="s">
        <v>82</v>
      </c>
    </row>
    <row r="218" s="1" customFormat="1" ht="22.5" customHeight="1">
      <c r="B218" s="36"/>
      <c r="C218" s="222" t="s">
        <v>448</v>
      </c>
      <c r="D218" s="222" t="s">
        <v>144</v>
      </c>
      <c r="E218" s="223" t="s">
        <v>449</v>
      </c>
      <c r="F218" s="224" t="s">
        <v>450</v>
      </c>
      <c r="G218" s="225" t="s">
        <v>147</v>
      </c>
      <c r="H218" s="226">
        <v>1</v>
      </c>
      <c r="I218" s="227">
        <v>0</v>
      </c>
      <c r="J218" s="227">
        <v>640.65999999999997</v>
      </c>
      <c r="K218" s="228">
        <f>ROUND(P218*H218,2)</f>
        <v>640.65999999999997</v>
      </c>
      <c r="L218" s="224" t="s">
        <v>148</v>
      </c>
      <c r="M218" s="38"/>
      <c r="N218" s="229" t="s">
        <v>1</v>
      </c>
      <c r="O218" s="230" t="s">
        <v>43</v>
      </c>
      <c r="P218" s="231">
        <f>I218+J218</f>
        <v>640.65999999999997</v>
      </c>
      <c r="Q218" s="231">
        <f>ROUND(I218*H218,2)</f>
        <v>0</v>
      </c>
      <c r="R218" s="231">
        <f>ROUND(J218*H218,2)</f>
        <v>640.65999999999997</v>
      </c>
      <c r="S218" s="77"/>
      <c r="T218" s="232">
        <f>S218*H218</f>
        <v>0</v>
      </c>
      <c r="U218" s="232">
        <v>0</v>
      </c>
      <c r="V218" s="232">
        <f>U218*H218</f>
        <v>0</v>
      </c>
      <c r="W218" s="232">
        <v>0</v>
      </c>
      <c r="X218" s="232">
        <f>W218*H218</f>
        <v>0</v>
      </c>
      <c r="Y218" s="233" t="s">
        <v>1</v>
      </c>
      <c r="AR218" s="11" t="s">
        <v>149</v>
      </c>
      <c r="AT218" s="11" t="s">
        <v>144</v>
      </c>
      <c r="AU218" s="11" t="s">
        <v>82</v>
      </c>
      <c r="AY218" s="11" t="s">
        <v>142</v>
      </c>
      <c r="BE218" s="130">
        <f>IF(O218="základní",K218,0)</f>
        <v>640.65999999999997</v>
      </c>
      <c r="BF218" s="130">
        <f>IF(O218="snížená",K218,0)</f>
        <v>0</v>
      </c>
      <c r="BG218" s="130">
        <f>IF(O218="zákl. přenesená",K218,0)</f>
        <v>0</v>
      </c>
      <c r="BH218" s="130">
        <f>IF(O218="sníž. přenesená",K218,0)</f>
        <v>0</v>
      </c>
      <c r="BI218" s="130">
        <f>IF(O218="nulová",K218,0)</f>
        <v>0</v>
      </c>
      <c r="BJ218" s="11" t="s">
        <v>82</v>
      </c>
      <c r="BK218" s="130">
        <f>ROUND(P218*H218,2)</f>
        <v>640.65999999999997</v>
      </c>
      <c r="BL218" s="11" t="s">
        <v>149</v>
      </c>
      <c r="BM218" s="11" t="s">
        <v>451</v>
      </c>
    </row>
    <row r="219" s="1" customFormat="1">
      <c r="B219" s="36"/>
      <c r="C219" s="37"/>
      <c r="D219" s="234" t="s">
        <v>151</v>
      </c>
      <c r="E219" s="37"/>
      <c r="F219" s="235" t="s">
        <v>452</v>
      </c>
      <c r="G219" s="37"/>
      <c r="H219" s="37"/>
      <c r="I219" s="145"/>
      <c r="J219" s="145"/>
      <c r="K219" s="37"/>
      <c r="L219" s="37"/>
      <c r="M219" s="38"/>
      <c r="N219" s="236"/>
      <c r="O219" s="77"/>
      <c r="P219" s="77"/>
      <c r="Q219" s="77"/>
      <c r="R219" s="77"/>
      <c r="S219" s="77"/>
      <c r="T219" s="77"/>
      <c r="U219" s="77"/>
      <c r="V219" s="77"/>
      <c r="W219" s="77"/>
      <c r="X219" s="77"/>
      <c r="Y219" s="78"/>
      <c r="AT219" s="11" t="s">
        <v>151</v>
      </c>
      <c r="AU219" s="11" t="s">
        <v>82</v>
      </c>
    </row>
    <row r="220" s="1" customFormat="1" ht="22.5" customHeight="1">
      <c r="B220" s="36"/>
      <c r="C220" s="222" t="s">
        <v>453</v>
      </c>
      <c r="D220" s="222" t="s">
        <v>144</v>
      </c>
      <c r="E220" s="223" t="s">
        <v>454</v>
      </c>
      <c r="F220" s="224" t="s">
        <v>455</v>
      </c>
      <c r="G220" s="225" t="s">
        <v>147</v>
      </c>
      <c r="H220" s="226">
        <v>1</v>
      </c>
      <c r="I220" s="227">
        <v>0</v>
      </c>
      <c r="J220" s="227">
        <v>788.98000000000002</v>
      </c>
      <c r="K220" s="228">
        <f>ROUND(P220*H220,2)</f>
        <v>788.98000000000002</v>
      </c>
      <c r="L220" s="224" t="s">
        <v>148</v>
      </c>
      <c r="M220" s="38"/>
      <c r="N220" s="229" t="s">
        <v>1</v>
      </c>
      <c r="O220" s="230" t="s">
        <v>43</v>
      </c>
      <c r="P220" s="231">
        <f>I220+J220</f>
        <v>788.98000000000002</v>
      </c>
      <c r="Q220" s="231">
        <f>ROUND(I220*H220,2)</f>
        <v>0</v>
      </c>
      <c r="R220" s="231">
        <f>ROUND(J220*H220,2)</f>
        <v>788.98000000000002</v>
      </c>
      <c r="S220" s="77"/>
      <c r="T220" s="232">
        <f>S220*H220</f>
        <v>0</v>
      </c>
      <c r="U220" s="232">
        <v>0</v>
      </c>
      <c r="V220" s="232">
        <f>U220*H220</f>
        <v>0</v>
      </c>
      <c r="W220" s="232">
        <v>0</v>
      </c>
      <c r="X220" s="232">
        <f>W220*H220</f>
        <v>0</v>
      </c>
      <c r="Y220" s="233" t="s">
        <v>1</v>
      </c>
      <c r="AR220" s="11" t="s">
        <v>149</v>
      </c>
      <c r="AT220" s="11" t="s">
        <v>144</v>
      </c>
      <c r="AU220" s="11" t="s">
        <v>82</v>
      </c>
      <c r="AY220" s="11" t="s">
        <v>142</v>
      </c>
      <c r="BE220" s="130">
        <f>IF(O220="základní",K220,0)</f>
        <v>788.98000000000002</v>
      </c>
      <c r="BF220" s="130">
        <f>IF(O220="snížená",K220,0)</f>
        <v>0</v>
      </c>
      <c r="BG220" s="130">
        <f>IF(O220="zákl. přenesená",K220,0)</f>
        <v>0</v>
      </c>
      <c r="BH220" s="130">
        <f>IF(O220="sníž. přenesená",K220,0)</f>
        <v>0</v>
      </c>
      <c r="BI220" s="130">
        <f>IF(O220="nulová",K220,0)</f>
        <v>0</v>
      </c>
      <c r="BJ220" s="11" t="s">
        <v>82</v>
      </c>
      <c r="BK220" s="130">
        <f>ROUND(P220*H220,2)</f>
        <v>788.98000000000002</v>
      </c>
      <c r="BL220" s="11" t="s">
        <v>149</v>
      </c>
      <c r="BM220" s="11" t="s">
        <v>456</v>
      </c>
    </row>
    <row r="221" s="1" customFormat="1">
      <c r="B221" s="36"/>
      <c r="C221" s="37"/>
      <c r="D221" s="234" t="s">
        <v>151</v>
      </c>
      <c r="E221" s="37"/>
      <c r="F221" s="235" t="s">
        <v>457</v>
      </c>
      <c r="G221" s="37"/>
      <c r="H221" s="37"/>
      <c r="I221" s="145"/>
      <c r="J221" s="145"/>
      <c r="K221" s="37"/>
      <c r="L221" s="37"/>
      <c r="M221" s="38"/>
      <c r="N221" s="236"/>
      <c r="O221" s="77"/>
      <c r="P221" s="77"/>
      <c r="Q221" s="77"/>
      <c r="R221" s="77"/>
      <c r="S221" s="77"/>
      <c r="T221" s="77"/>
      <c r="U221" s="77"/>
      <c r="V221" s="77"/>
      <c r="W221" s="77"/>
      <c r="X221" s="77"/>
      <c r="Y221" s="78"/>
      <c r="AT221" s="11" t="s">
        <v>151</v>
      </c>
      <c r="AU221" s="11" t="s">
        <v>82</v>
      </c>
    </row>
    <row r="222" s="1" customFormat="1" ht="22.5" customHeight="1">
      <c r="B222" s="36"/>
      <c r="C222" s="222" t="s">
        <v>458</v>
      </c>
      <c r="D222" s="222" t="s">
        <v>144</v>
      </c>
      <c r="E222" s="223" t="s">
        <v>459</v>
      </c>
      <c r="F222" s="224" t="s">
        <v>460</v>
      </c>
      <c r="G222" s="225" t="s">
        <v>147</v>
      </c>
      <c r="H222" s="226">
        <v>1</v>
      </c>
      <c r="I222" s="227">
        <v>0</v>
      </c>
      <c r="J222" s="227">
        <v>772.5</v>
      </c>
      <c r="K222" s="228">
        <f>ROUND(P222*H222,2)</f>
        <v>772.5</v>
      </c>
      <c r="L222" s="224" t="s">
        <v>148</v>
      </c>
      <c r="M222" s="38"/>
      <c r="N222" s="229" t="s">
        <v>1</v>
      </c>
      <c r="O222" s="230" t="s">
        <v>43</v>
      </c>
      <c r="P222" s="231">
        <f>I222+J222</f>
        <v>772.5</v>
      </c>
      <c r="Q222" s="231">
        <f>ROUND(I222*H222,2)</f>
        <v>0</v>
      </c>
      <c r="R222" s="231">
        <f>ROUND(J222*H222,2)</f>
        <v>772.5</v>
      </c>
      <c r="S222" s="77"/>
      <c r="T222" s="232">
        <f>S222*H222</f>
        <v>0</v>
      </c>
      <c r="U222" s="232">
        <v>0</v>
      </c>
      <c r="V222" s="232">
        <f>U222*H222</f>
        <v>0</v>
      </c>
      <c r="W222" s="232">
        <v>0</v>
      </c>
      <c r="X222" s="232">
        <f>W222*H222</f>
        <v>0</v>
      </c>
      <c r="Y222" s="233" t="s">
        <v>1</v>
      </c>
      <c r="AR222" s="11" t="s">
        <v>149</v>
      </c>
      <c r="AT222" s="11" t="s">
        <v>144</v>
      </c>
      <c r="AU222" s="11" t="s">
        <v>82</v>
      </c>
      <c r="AY222" s="11" t="s">
        <v>142</v>
      </c>
      <c r="BE222" s="130">
        <f>IF(O222="základní",K222,0)</f>
        <v>772.5</v>
      </c>
      <c r="BF222" s="130">
        <f>IF(O222="snížená",K222,0)</f>
        <v>0</v>
      </c>
      <c r="BG222" s="130">
        <f>IF(O222="zákl. přenesená",K222,0)</f>
        <v>0</v>
      </c>
      <c r="BH222" s="130">
        <f>IF(O222="sníž. přenesená",K222,0)</f>
        <v>0</v>
      </c>
      <c r="BI222" s="130">
        <f>IF(O222="nulová",K222,0)</f>
        <v>0</v>
      </c>
      <c r="BJ222" s="11" t="s">
        <v>82</v>
      </c>
      <c r="BK222" s="130">
        <f>ROUND(P222*H222,2)</f>
        <v>772.5</v>
      </c>
      <c r="BL222" s="11" t="s">
        <v>149</v>
      </c>
      <c r="BM222" s="11" t="s">
        <v>461</v>
      </c>
    </row>
    <row r="223" s="1" customFormat="1">
      <c r="B223" s="36"/>
      <c r="C223" s="37"/>
      <c r="D223" s="234" t="s">
        <v>151</v>
      </c>
      <c r="E223" s="37"/>
      <c r="F223" s="235" t="s">
        <v>462</v>
      </c>
      <c r="G223" s="37"/>
      <c r="H223" s="37"/>
      <c r="I223" s="145"/>
      <c r="J223" s="145"/>
      <c r="K223" s="37"/>
      <c r="L223" s="37"/>
      <c r="M223" s="38"/>
      <c r="N223" s="236"/>
      <c r="O223" s="77"/>
      <c r="P223" s="77"/>
      <c r="Q223" s="77"/>
      <c r="R223" s="77"/>
      <c r="S223" s="77"/>
      <c r="T223" s="77"/>
      <c r="U223" s="77"/>
      <c r="V223" s="77"/>
      <c r="W223" s="77"/>
      <c r="X223" s="77"/>
      <c r="Y223" s="78"/>
      <c r="AT223" s="11" t="s">
        <v>151</v>
      </c>
      <c r="AU223" s="11" t="s">
        <v>82</v>
      </c>
    </row>
    <row r="224" s="1" customFormat="1" ht="22.5" customHeight="1">
      <c r="B224" s="36"/>
      <c r="C224" s="222" t="s">
        <v>463</v>
      </c>
      <c r="D224" s="222" t="s">
        <v>144</v>
      </c>
      <c r="E224" s="223" t="s">
        <v>464</v>
      </c>
      <c r="F224" s="224" t="s">
        <v>465</v>
      </c>
      <c r="G224" s="225" t="s">
        <v>147</v>
      </c>
      <c r="H224" s="226">
        <v>1</v>
      </c>
      <c r="I224" s="227">
        <v>0</v>
      </c>
      <c r="J224" s="227">
        <v>1060.9000000000001</v>
      </c>
      <c r="K224" s="228">
        <f>ROUND(P224*H224,2)</f>
        <v>1060.9000000000001</v>
      </c>
      <c r="L224" s="224" t="s">
        <v>148</v>
      </c>
      <c r="M224" s="38"/>
      <c r="N224" s="229" t="s">
        <v>1</v>
      </c>
      <c r="O224" s="230" t="s">
        <v>43</v>
      </c>
      <c r="P224" s="231">
        <f>I224+J224</f>
        <v>1060.9000000000001</v>
      </c>
      <c r="Q224" s="231">
        <f>ROUND(I224*H224,2)</f>
        <v>0</v>
      </c>
      <c r="R224" s="231">
        <f>ROUND(J224*H224,2)</f>
        <v>1060.9000000000001</v>
      </c>
      <c r="S224" s="77"/>
      <c r="T224" s="232">
        <f>S224*H224</f>
        <v>0</v>
      </c>
      <c r="U224" s="232">
        <v>0</v>
      </c>
      <c r="V224" s="232">
        <f>U224*H224</f>
        <v>0</v>
      </c>
      <c r="W224" s="232">
        <v>0</v>
      </c>
      <c r="X224" s="232">
        <f>W224*H224</f>
        <v>0</v>
      </c>
      <c r="Y224" s="233" t="s">
        <v>1</v>
      </c>
      <c r="AR224" s="11" t="s">
        <v>149</v>
      </c>
      <c r="AT224" s="11" t="s">
        <v>144</v>
      </c>
      <c r="AU224" s="11" t="s">
        <v>82</v>
      </c>
      <c r="AY224" s="11" t="s">
        <v>142</v>
      </c>
      <c r="BE224" s="130">
        <f>IF(O224="základní",K224,0)</f>
        <v>1060.9000000000001</v>
      </c>
      <c r="BF224" s="130">
        <f>IF(O224="snížená",K224,0)</f>
        <v>0</v>
      </c>
      <c r="BG224" s="130">
        <f>IF(O224="zákl. přenesená",K224,0)</f>
        <v>0</v>
      </c>
      <c r="BH224" s="130">
        <f>IF(O224="sníž. přenesená",K224,0)</f>
        <v>0</v>
      </c>
      <c r="BI224" s="130">
        <f>IF(O224="nulová",K224,0)</f>
        <v>0</v>
      </c>
      <c r="BJ224" s="11" t="s">
        <v>82</v>
      </c>
      <c r="BK224" s="130">
        <f>ROUND(P224*H224,2)</f>
        <v>1060.9000000000001</v>
      </c>
      <c r="BL224" s="11" t="s">
        <v>149</v>
      </c>
      <c r="BM224" s="11" t="s">
        <v>466</v>
      </c>
    </row>
    <row r="225" s="1" customFormat="1">
      <c r="B225" s="36"/>
      <c r="C225" s="37"/>
      <c r="D225" s="234" t="s">
        <v>151</v>
      </c>
      <c r="E225" s="37"/>
      <c r="F225" s="235" t="s">
        <v>467</v>
      </c>
      <c r="G225" s="37"/>
      <c r="H225" s="37"/>
      <c r="I225" s="145"/>
      <c r="J225" s="145"/>
      <c r="K225" s="37"/>
      <c r="L225" s="37"/>
      <c r="M225" s="38"/>
      <c r="N225" s="236"/>
      <c r="O225" s="77"/>
      <c r="P225" s="77"/>
      <c r="Q225" s="77"/>
      <c r="R225" s="77"/>
      <c r="S225" s="77"/>
      <c r="T225" s="77"/>
      <c r="U225" s="77"/>
      <c r="V225" s="77"/>
      <c r="W225" s="77"/>
      <c r="X225" s="77"/>
      <c r="Y225" s="78"/>
      <c r="AT225" s="11" t="s">
        <v>151</v>
      </c>
      <c r="AU225" s="11" t="s">
        <v>82</v>
      </c>
    </row>
    <row r="226" s="1" customFormat="1" ht="22.5" customHeight="1">
      <c r="B226" s="36"/>
      <c r="C226" s="222" t="s">
        <v>468</v>
      </c>
      <c r="D226" s="222" t="s">
        <v>144</v>
      </c>
      <c r="E226" s="223" t="s">
        <v>469</v>
      </c>
      <c r="F226" s="224" t="s">
        <v>470</v>
      </c>
      <c r="G226" s="225" t="s">
        <v>147</v>
      </c>
      <c r="H226" s="226">
        <v>1</v>
      </c>
      <c r="I226" s="227">
        <v>0</v>
      </c>
      <c r="J226" s="227">
        <v>646.84000000000003</v>
      </c>
      <c r="K226" s="228">
        <f>ROUND(P226*H226,2)</f>
        <v>646.84000000000003</v>
      </c>
      <c r="L226" s="224" t="s">
        <v>148</v>
      </c>
      <c r="M226" s="38"/>
      <c r="N226" s="229" t="s">
        <v>1</v>
      </c>
      <c r="O226" s="230" t="s">
        <v>43</v>
      </c>
      <c r="P226" s="231">
        <f>I226+J226</f>
        <v>646.84000000000003</v>
      </c>
      <c r="Q226" s="231">
        <f>ROUND(I226*H226,2)</f>
        <v>0</v>
      </c>
      <c r="R226" s="231">
        <f>ROUND(J226*H226,2)</f>
        <v>646.84000000000003</v>
      </c>
      <c r="S226" s="77"/>
      <c r="T226" s="232">
        <f>S226*H226</f>
        <v>0</v>
      </c>
      <c r="U226" s="232">
        <v>0</v>
      </c>
      <c r="V226" s="232">
        <f>U226*H226</f>
        <v>0</v>
      </c>
      <c r="W226" s="232">
        <v>0</v>
      </c>
      <c r="X226" s="232">
        <f>W226*H226</f>
        <v>0</v>
      </c>
      <c r="Y226" s="233" t="s">
        <v>1</v>
      </c>
      <c r="AR226" s="11" t="s">
        <v>149</v>
      </c>
      <c r="AT226" s="11" t="s">
        <v>144</v>
      </c>
      <c r="AU226" s="11" t="s">
        <v>82</v>
      </c>
      <c r="AY226" s="11" t="s">
        <v>142</v>
      </c>
      <c r="BE226" s="130">
        <f>IF(O226="základní",K226,0)</f>
        <v>646.84000000000003</v>
      </c>
      <c r="BF226" s="130">
        <f>IF(O226="snížená",K226,0)</f>
        <v>0</v>
      </c>
      <c r="BG226" s="130">
        <f>IF(O226="zákl. přenesená",K226,0)</f>
        <v>0</v>
      </c>
      <c r="BH226" s="130">
        <f>IF(O226="sníž. přenesená",K226,0)</f>
        <v>0</v>
      </c>
      <c r="BI226" s="130">
        <f>IF(O226="nulová",K226,0)</f>
        <v>0</v>
      </c>
      <c r="BJ226" s="11" t="s">
        <v>82</v>
      </c>
      <c r="BK226" s="130">
        <f>ROUND(P226*H226,2)</f>
        <v>646.84000000000003</v>
      </c>
      <c r="BL226" s="11" t="s">
        <v>149</v>
      </c>
      <c r="BM226" s="11" t="s">
        <v>471</v>
      </c>
    </row>
    <row r="227" s="1" customFormat="1">
      <c r="B227" s="36"/>
      <c r="C227" s="37"/>
      <c r="D227" s="234" t="s">
        <v>151</v>
      </c>
      <c r="E227" s="37"/>
      <c r="F227" s="235" t="s">
        <v>472</v>
      </c>
      <c r="G227" s="37"/>
      <c r="H227" s="37"/>
      <c r="I227" s="145"/>
      <c r="J227" s="145"/>
      <c r="K227" s="37"/>
      <c r="L227" s="37"/>
      <c r="M227" s="38"/>
      <c r="N227" s="236"/>
      <c r="O227" s="77"/>
      <c r="P227" s="77"/>
      <c r="Q227" s="77"/>
      <c r="R227" s="77"/>
      <c r="S227" s="77"/>
      <c r="T227" s="77"/>
      <c r="U227" s="77"/>
      <c r="V227" s="77"/>
      <c r="W227" s="77"/>
      <c r="X227" s="77"/>
      <c r="Y227" s="78"/>
      <c r="AT227" s="11" t="s">
        <v>151</v>
      </c>
      <c r="AU227" s="11" t="s">
        <v>82</v>
      </c>
    </row>
    <row r="228" s="1" customFormat="1" ht="22.5" customHeight="1">
      <c r="B228" s="36"/>
      <c r="C228" s="222" t="s">
        <v>473</v>
      </c>
      <c r="D228" s="222" t="s">
        <v>144</v>
      </c>
      <c r="E228" s="223" t="s">
        <v>474</v>
      </c>
      <c r="F228" s="224" t="s">
        <v>475</v>
      </c>
      <c r="G228" s="225" t="s">
        <v>147</v>
      </c>
      <c r="H228" s="226">
        <v>1</v>
      </c>
      <c r="I228" s="227">
        <v>0</v>
      </c>
      <c r="J228" s="227">
        <v>904.34000000000003</v>
      </c>
      <c r="K228" s="228">
        <f>ROUND(P228*H228,2)</f>
        <v>904.34000000000003</v>
      </c>
      <c r="L228" s="224" t="s">
        <v>148</v>
      </c>
      <c r="M228" s="38"/>
      <c r="N228" s="229" t="s">
        <v>1</v>
      </c>
      <c r="O228" s="230" t="s">
        <v>43</v>
      </c>
      <c r="P228" s="231">
        <f>I228+J228</f>
        <v>904.34000000000003</v>
      </c>
      <c r="Q228" s="231">
        <f>ROUND(I228*H228,2)</f>
        <v>0</v>
      </c>
      <c r="R228" s="231">
        <f>ROUND(J228*H228,2)</f>
        <v>904.34000000000003</v>
      </c>
      <c r="S228" s="77"/>
      <c r="T228" s="232">
        <f>S228*H228</f>
        <v>0</v>
      </c>
      <c r="U228" s="232">
        <v>0</v>
      </c>
      <c r="V228" s="232">
        <f>U228*H228</f>
        <v>0</v>
      </c>
      <c r="W228" s="232">
        <v>0</v>
      </c>
      <c r="X228" s="232">
        <f>W228*H228</f>
        <v>0</v>
      </c>
      <c r="Y228" s="233" t="s">
        <v>1</v>
      </c>
      <c r="AR228" s="11" t="s">
        <v>149</v>
      </c>
      <c r="AT228" s="11" t="s">
        <v>144</v>
      </c>
      <c r="AU228" s="11" t="s">
        <v>82</v>
      </c>
      <c r="AY228" s="11" t="s">
        <v>142</v>
      </c>
      <c r="BE228" s="130">
        <f>IF(O228="základní",K228,0)</f>
        <v>904.34000000000003</v>
      </c>
      <c r="BF228" s="130">
        <f>IF(O228="snížená",K228,0)</f>
        <v>0</v>
      </c>
      <c r="BG228" s="130">
        <f>IF(O228="zákl. přenesená",K228,0)</f>
        <v>0</v>
      </c>
      <c r="BH228" s="130">
        <f>IF(O228="sníž. přenesená",K228,0)</f>
        <v>0</v>
      </c>
      <c r="BI228" s="130">
        <f>IF(O228="nulová",K228,0)</f>
        <v>0</v>
      </c>
      <c r="BJ228" s="11" t="s">
        <v>82</v>
      </c>
      <c r="BK228" s="130">
        <f>ROUND(P228*H228,2)</f>
        <v>904.34000000000003</v>
      </c>
      <c r="BL228" s="11" t="s">
        <v>149</v>
      </c>
      <c r="BM228" s="11" t="s">
        <v>476</v>
      </c>
    </row>
    <row r="229" s="1" customFormat="1">
      <c r="B229" s="36"/>
      <c r="C229" s="37"/>
      <c r="D229" s="234" t="s">
        <v>151</v>
      </c>
      <c r="E229" s="37"/>
      <c r="F229" s="235" t="s">
        <v>477</v>
      </c>
      <c r="G229" s="37"/>
      <c r="H229" s="37"/>
      <c r="I229" s="145"/>
      <c r="J229" s="145"/>
      <c r="K229" s="37"/>
      <c r="L229" s="37"/>
      <c r="M229" s="38"/>
      <c r="N229" s="236"/>
      <c r="O229" s="77"/>
      <c r="P229" s="77"/>
      <c r="Q229" s="77"/>
      <c r="R229" s="77"/>
      <c r="S229" s="77"/>
      <c r="T229" s="77"/>
      <c r="U229" s="77"/>
      <c r="V229" s="77"/>
      <c r="W229" s="77"/>
      <c r="X229" s="77"/>
      <c r="Y229" s="78"/>
      <c r="AT229" s="11" t="s">
        <v>151</v>
      </c>
      <c r="AU229" s="11" t="s">
        <v>82</v>
      </c>
    </row>
    <row r="230" s="1" customFormat="1" ht="22.5" customHeight="1">
      <c r="B230" s="36"/>
      <c r="C230" s="222" t="s">
        <v>478</v>
      </c>
      <c r="D230" s="222" t="s">
        <v>144</v>
      </c>
      <c r="E230" s="223" t="s">
        <v>479</v>
      </c>
      <c r="F230" s="224" t="s">
        <v>480</v>
      </c>
      <c r="G230" s="225" t="s">
        <v>147</v>
      </c>
      <c r="H230" s="226">
        <v>1</v>
      </c>
      <c r="I230" s="227">
        <v>0</v>
      </c>
      <c r="J230" s="227">
        <v>970.25999999999999</v>
      </c>
      <c r="K230" s="228">
        <f>ROUND(P230*H230,2)</f>
        <v>970.25999999999999</v>
      </c>
      <c r="L230" s="224" t="s">
        <v>148</v>
      </c>
      <c r="M230" s="38"/>
      <c r="N230" s="229" t="s">
        <v>1</v>
      </c>
      <c r="O230" s="230" t="s">
        <v>43</v>
      </c>
      <c r="P230" s="231">
        <f>I230+J230</f>
        <v>970.25999999999999</v>
      </c>
      <c r="Q230" s="231">
        <f>ROUND(I230*H230,2)</f>
        <v>0</v>
      </c>
      <c r="R230" s="231">
        <f>ROUND(J230*H230,2)</f>
        <v>970.25999999999999</v>
      </c>
      <c r="S230" s="77"/>
      <c r="T230" s="232">
        <f>S230*H230</f>
        <v>0</v>
      </c>
      <c r="U230" s="232">
        <v>0</v>
      </c>
      <c r="V230" s="232">
        <f>U230*H230</f>
        <v>0</v>
      </c>
      <c r="W230" s="232">
        <v>0</v>
      </c>
      <c r="X230" s="232">
        <f>W230*H230</f>
        <v>0</v>
      </c>
      <c r="Y230" s="233" t="s">
        <v>1</v>
      </c>
      <c r="AR230" s="11" t="s">
        <v>149</v>
      </c>
      <c r="AT230" s="11" t="s">
        <v>144</v>
      </c>
      <c r="AU230" s="11" t="s">
        <v>82</v>
      </c>
      <c r="AY230" s="11" t="s">
        <v>142</v>
      </c>
      <c r="BE230" s="130">
        <f>IF(O230="základní",K230,0)</f>
        <v>970.25999999999999</v>
      </c>
      <c r="BF230" s="130">
        <f>IF(O230="snížená",K230,0)</f>
        <v>0</v>
      </c>
      <c r="BG230" s="130">
        <f>IF(O230="zákl. přenesená",K230,0)</f>
        <v>0</v>
      </c>
      <c r="BH230" s="130">
        <f>IF(O230="sníž. přenesená",K230,0)</f>
        <v>0</v>
      </c>
      <c r="BI230" s="130">
        <f>IF(O230="nulová",K230,0)</f>
        <v>0</v>
      </c>
      <c r="BJ230" s="11" t="s">
        <v>82</v>
      </c>
      <c r="BK230" s="130">
        <f>ROUND(P230*H230,2)</f>
        <v>970.25999999999999</v>
      </c>
      <c r="BL230" s="11" t="s">
        <v>149</v>
      </c>
      <c r="BM230" s="11" t="s">
        <v>481</v>
      </c>
    </row>
    <row r="231" s="1" customFormat="1">
      <c r="B231" s="36"/>
      <c r="C231" s="37"/>
      <c r="D231" s="234" t="s">
        <v>151</v>
      </c>
      <c r="E231" s="37"/>
      <c r="F231" s="235" t="s">
        <v>482</v>
      </c>
      <c r="G231" s="37"/>
      <c r="H231" s="37"/>
      <c r="I231" s="145"/>
      <c r="J231" s="145"/>
      <c r="K231" s="37"/>
      <c r="L231" s="37"/>
      <c r="M231" s="38"/>
      <c r="N231" s="236"/>
      <c r="O231" s="77"/>
      <c r="P231" s="77"/>
      <c r="Q231" s="77"/>
      <c r="R231" s="77"/>
      <c r="S231" s="77"/>
      <c r="T231" s="77"/>
      <c r="U231" s="77"/>
      <c r="V231" s="77"/>
      <c r="W231" s="77"/>
      <c r="X231" s="77"/>
      <c r="Y231" s="78"/>
      <c r="AT231" s="11" t="s">
        <v>151</v>
      </c>
      <c r="AU231" s="11" t="s">
        <v>82</v>
      </c>
    </row>
    <row r="232" s="1" customFormat="1" ht="22.5" customHeight="1">
      <c r="B232" s="36"/>
      <c r="C232" s="222" t="s">
        <v>483</v>
      </c>
      <c r="D232" s="222" t="s">
        <v>144</v>
      </c>
      <c r="E232" s="223" t="s">
        <v>484</v>
      </c>
      <c r="F232" s="224" t="s">
        <v>485</v>
      </c>
      <c r="G232" s="225" t="s">
        <v>147</v>
      </c>
      <c r="H232" s="226">
        <v>1</v>
      </c>
      <c r="I232" s="227">
        <v>0</v>
      </c>
      <c r="J232" s="227">
        <v>468.64999999999998</v>
      </c>
      <c r="K232" s="228">
        <f>ROUND(P232*H232,2)</f>
        <v>468.64999999999998</v>
      </c>
      <c r="L232" s="224" t="s">
        <v>148</v>
      </c>
      <c r="M232" s="38"/>
      <c r="N232" s="229" t="s">
        <v>1</v>
      </c>
      <c r="O232" s="230" t="s">
        <v>43</v>
      </c>
      <c r="P232" s="231">
        <f>I232+J232</f>
        <v>468.64999999999998</v>
      </c>
      <c r="Q232" s="231">
        <f>ROUND(I232*H232,2)</f>
        <v>0</v>
      </c>
      <c r="R232" s="231">
        <f>ROUND(J232*H232,2)</f>
        <v>468.64999999999998</v>
      </c>
      <c r="S232" s="77"/>
      <c r="T232" s="232">
        <f>S232*H232</f>
        <v>0</v>
      </c>
      <c r="U232" s="232">
        <v>0</v>
      </c>
      <c r="V232" s="232">
        <f>U232*H232</f>
        <v>0</v>
      </c>
      <c r="W232" s="232">
        <v>0</v>
      </c>
      <c r="X232" s="232">
        <f>W232*H232</f>
        <v>0</v>
      </c>
      <c r="Y232" s="233" t="s">
        <v>1</v>
      </c>
      <c r="AR232" s="11" t="s">
        <v>149</v>
      </c>
      <c r="AT232" s="11" t="s">
        <v>144</v>
      </c>
      <c r="AU232" s="11" t="s">
        <v>82</v>
      </c>
      <c r="AY232" s="11" t="s">
        <v>142</v>
      </c>
      <c r="BE232" s="130">
        <f>IF(O232="základní",K232,0)</f>
        <v>468.64999999999998</v>
      </c>
      <c r="BF232" s="130">
        <f>IF(O232="snížená",K232,0)</f>
        <v>0</v>
      </c>
      <c r="BG232" s="130">
        <f>IF(O232="zákl. přenesená",K232,0)</f>
        <v>0</v>
      </c>
      <c r="BH232" s="130">
        <f>IF(O232="sníž. přenesená",K232,0)</f>
        <v>0</v>
      </c>
      <c r="BI232" s="130">
        <f>IF(O232="nulová",K232,0)</f>
        <v>0</v>
      </c>
      <c r="BJ232" s="11" t="s">
        <v>82</v>
      </c>
      <c r="BK232" s="130">
        <f>ROUND(P232*H232,2)</f>
        <v>468.64999999999998</v>
      </c>
      <c r="BL232" s="11" t="s">
        <v>149</v>
      </c>
      <c r="BM232" s="11" t="s">
        <v>486</v>
      </c>
    </row>
    <row r="233" s="1" customFormat="1">
      <c r="B233" s="36"/>
      <c r="C233" s="37"/>
      <c r="D233" s="234" t="s">
        <v>151</v>
      </c>
      <c r="E233" s="37"/>
      <c r="F233" s="235" t="s">
        <v>487</v>
      </c>
      <c r="G233" s="37"/>
      <c r="H233" s="37"/>
      <c r="I233" s="145"/>
      <c r="J233" s="145"/>
      <c r="K233" s="37"/>
      <c r="L233" s="37"/>
      <c r="M233" s="38"/>
      <c r="N233" s="236"/>
      <c r="O233" s="77"/>
      <c r="P233" s="77"/>
      <c r="Q233" s="77"/>
      <c r="R233" s="77"/>
      <c r="S233" s="77"/>
      <c r="T233" s="77"/>
      <c r="U233" s="77"/>
      <c r="V233" s="77"/>
      <c r="W233" s="77"/>
      <c r="X233" s="77"/>
      <c r="Y233" s="78"/>
      <c r="AT233" s="11" t="s">
        <v>151</v>
      </c>
      <c r="AU233" s="11" t="s">
        <v>82</v>
      </c>
    </row>
    <row r="234" s="1" customFormat="1" ht="22.5" customHeight="1">
      <c r="B234" s="36"/>
      <c r="C234" s="222" t="s">
        <v>488</v>
      </c>
      <c r="D234" s="222" t="s">
        <v>144</v>
      </c>
      <c r="E234" s="223" t="s">
        <v>489</v>
      </c>
      <c r="F234" s="224" t="s">
        <v>490</v>
      </c>
      <c r="G234" s="225" t="s">
        <v>147</v>
      </c>
      <c r="H234" s="226">
        <v>1</v>
      </c>
      <c r="I234" s="227">
        <v>0</v>
      </c>
      <c r="J234" s="227">
        <v>681.86000000000001</v>
      </c>
      <c r="K234" s="228">
        <f>ROUND(P234*H234,2)</f>
        <v>681.86000000000001</v>
      </c>
      <c r="L234" s="224" t="s">
        <v>148</v>
      </c>
      <c r="M234" s="38"/>
      <c r="N234" s="229" t="s">
        <v>1</v>
      </c>
      <c r="O234" s="230" t="s">
        <v>43</v>
      </c>
      <c r="P234" s="231">
        <f>I234+J234</f>
        <v>681.86000000000001</v>
      </c>
      <c r="Q234" s="231">
        <f>ROUND(I234*H234,2)</f>
        <v>0</v>
      </c>
      <c r="R234" s="231">
        <f>ROUND(J234*H234,2)</f>
        <v>681.86000000000001</v>
      </c>
      <c r="S234" s="77"/>
      <c r="T234" s="232">
        <f>S234*H234</f>
        <v>0</v>
      </c>
      <c r="U234" s="232">
        <v>0</v>
      </c>
      <c r="V234" s="232">
        <f>U234*H234</f>
        <v>0</v>
      </c>
      <c r="W234" s="232">
        <v>0</v>
      </c>
      <c r="X234" s="232">
        <f>W234*H234</f>
        <v>0</v>
      </c>
      <c r="Y234" s="233" t="s">
        <v>1</v>
      </c>
      <c r="AR234" s="11" t="s">
        <v>149</v>
      </c>
      <c r="AT234" s="11" t="s">
        <v>144</v>
      </c>
      <c r="AU234" s="11" t="s">
        <v>82</v>
      </c>
      <c r="AY234" s="11" t="s">
        <v>142</v>
      </c>
      <c r="BE234" s="130">
        <f>IF(O234="základní",K234,0)</f>
        <v>681.86000000000001</v>
      </c>
      <c r="BF234" s="130">
        <f>IF(O234="snížená",K234,0)</f>
        <v>0</v>
      </c>
      <c r="BG234" s="130">
        <f>IF(O234="zákl. přenesená",K234,0)</f>
        <v>0</v>
      </c>
      <c r="BH234" s="130">
        <f>IF(O234="sníž. přenesená",K234,0)</f>
        <v>0</v>
      </c>
      <c r="BI234" s="130">
        <f>IF(O234="nulová",K234,0)</f>
        <v>0</v>
      </c>
      <c r="BJ234" s="11" t="s">
        <v>82</v>
      </c>
      <c r="BK234" s="130">
        <f>ROUND(P234*H234,2)</f>
        <v>681.86000000000001</v>
      </c>
      <c r="BL234" s="11" t="s">
        <v>149</v>
      </c>
      <c r="BM234" s="11" t="s">
        <v>491</v>
      </c>
    </row>
    <row r="235" s="1" customFormat="1">
      <c r="B235" s="36"/>
      <c r="C235" s="37"/>
      <c r="D235" s="234" t="s">
        <v>151</v>
      </c>
      <c r="E235" s="37"/>
      <c r="F235" s="235" t="s">
        <v>492</v>
      </c>
      <c r="G235" s="37"/>
      <c r="H235" s="37"/>
      <c r="I235" s="145"/>
      <c r="J235" s="145"/>
      <c r="K235" s="37"/>
      <c r="L235" s="37"/>
      <c r="M235" s="38"/>
      <c r="N235" s="236"/>
      <c r="O235" s="77"/>
      <c r="P235" s="77"/>
      <c r="Q235" s="77"/>
      <c r="R235" s="77"/>
      <c r="S235" s="77"/>
      <c r="T235" s="77"/>
      <c r="U235" s="77"/>
      <c r="V235" s="77"/>
      <c r="W235" s="77"/>
      <c r="X235" s="77"/>
      <c r="Y235" s="78"/>
      <c r="AT235" s="11" t="s">
        <v>151</v>
      </c>
      <c r="AU235" s="11" t="s">
        <v>82</v>
      </c>
    </row>
    <row r="236" s="1" customFormat="1" ht="22.5" customHeight="1">
      <c r="B236" s="36"/>
      <c r="C236" s="222" t="s">
        <v>493</v>
      </c>
      <c r="D236" s="222" t="s">
        <v>144</v>
      </c>
      <c r="E236" s="223" t="s">
        <v>494</v>
      </c>
      <c r="F236" s="224" t="s">
        <v>495</v>
      </c>
      <c r="G236" s="225" t="s">
        <v>147</v>
      </c>
      <c r="H236" s="226">
        <v>1</v>
      </c>
      <c r="I236" s="227">
        <v>0</v>
      </c>
      <c r="J236" s="227">
        <v>1143.3</v>
      </c>
      <c r="K236" s="228">
        <f>ROUND(P236*H236,2)</f>
        <v>1143.3</v>
      </c>
      <c r="L236" s="224" t="s">
        <v>148</v>
      </c>
      <c r="M236" s="38"/>
      <c r="N236" s="229" t="s">
        <v>1</v>
      </c>
      <c r="O236" s="230" t="s">
        <v>43</v>
      </c>
      <c r="P236" s="231">
        <f>I236+J236</f>
        <v>1143.3</v>
      </c>
      <c r="Q236" s="231">
        <f>ROUND(I236*H236,2)</f>
        <v>0</v>
      </c>
      <c r="R236" s="231">
        <f>ROUND(J236*H236,2)</f>
        <v>1143.3</v>
      </c>
      <c r="S236" s="77"/>
      <c r="T236" s="232">
        <f>S236*H236</f>
        <v>0</v>
      </c>
      <c r="U236" s="232">
        <v>0</v>
      </c>
      <c r="V236" s="232">
        <f>U236*H236</f>
        <v>0</v>
      </c>
      <c r="W236" s="232">
        <v>0</v>
      </c>
      <c r="X236" s="232">
        <f>W236*H236</f>
        <v>0</v>
      </c>
      <c r="Y236" s="233" t="s">
        <v>1</v>
      </c>
      <c r="AR236" s="11" t="s">
        <v>149</v>
      </c>
      <c r="AT236" s="11" t="s">
        <v>144</v>
      </c>
      <c r="AU236" s="11" t="s">
        <v>82</v>
      </c>
      <c r="AY236" s="11" t="s">
        <v>142</v>
      </c>
      <c r="BE236" s="130">
        <f>IF(O236="základní",K236,0)</f>
        <v>1143.3</v>
      </c>
      <c r="BF236" s="130">
        <f>IF(O236="snížená",K236,0)</f>
        <v>0</v>
      </c>
      <c r="BG236" s="130">
        <f>IF(O236="zákl. přenesená",K236,0)</f>
        <v>0</v>
      </c>
      <c r="BH236" s="130">
        <f>IF(O236="sníž. přenesená",K236,0)</f>
        <v>0</v>
      </c>
      <c r="BI236" s="130">
        <f>IF(O236="nulová",K236,0)</f>
        <v>0</v>
      </c>
      <c r="BJ236" s="11" t="s">
        <v>82</v>
      </c>
      <c r="BK236" s="130">
        <f>ROUND(P236*H236,2)</f>
        <v>1143.3</v>
      </c>
      <c r="BL236" s="11" t="s">
        <v>149</v>
      </c>
      <c r="BM236" s="11" t="s">
        <v>496</v>
      </c>
    </row>
    <row r="237" s="1" customFormat="1">
      <c r="B237" s="36"/>
      <c r="C237" s="37"/>
      <c r="D237" s="234" t="s">
        <v>151</v>
      </c>
      <c r="E237" s="37"/>
      <c r="F237" s="235" t="s">
        <v>497</v>
      </c>
      <c r="G237" s="37"/>
      <c r="H237" s="37"/>
      <c r="I237" s="145"/>
      <c r="J237" s="145"/>
      <c r="K237" s="37"/>
      <c r="L237" s="37"/>
      <c r="M237" s="38"/>
      <c r="N237" s="236"/>
      <c r="O237" s="77"/>
      <c r="P237" s="77"/>
      <c r="Q237" s="77"/>
      <c r="R237" s="77"/>
      <c r="S237" s="77"/>
      <c r="T237" s="77"/>
      <c r="U237" s="77"/>
      <c r="V237" s="77"/>
      <c r="W237" s="77"/>
      <c r="X237" s="77"/>
      <c r="Y237" s="78"/>
      <c r="AT237" s="11" t="s">
        <v>151</v>
      </c>
      <c r="AU237" s="11" t="s">
        <v>82</v>
      </c>
    </row>
    <row r="238" s="1" customFormat="1" ht="22.5" customHeight="1">
      <c r="B238" s="36"/>
      <c r="C238" s="222" t="s">
        <v>498</v>
      </c>
      <c r="D238" s="222" t="s">
        <v>144</v>
      </c>
      <c r="E238" s="223" t="s">
        <v>499</v>
      </c>
      <c r="F238" s="224" t="s">
        <v>500</v>
      </c>
      <c r="G238" s="225" t="s">
        <v>147</v>
      </c>
      <c r="H238" s="226">
        <v>1</v>
      </c>
      <c r="I238" s="227">
        <v>0</v>
      </c>
      <c r="J238" s="227">
        <v>1081.5</v>
      </c>
      <c r="K238" s="228">
        <f>ROUND(P238*H238,2)</f>
        <v>1081.5</v>
      </c>
      <c r="L238" s="224" t="s">
        <v>148</v>
      </c>
      <c r="M238" s="38"/>
      <c r="N238" s="229" t="s">
        <v>1</v>
      </c>
      <c r="O238" s="230" t="s">
        <v>43</v>
      </c>
      <c r="P238" s="231">
        <f>I238+J238</f>
        <v>1081.5</v>
      </c>
      <c r="Q238" s="231">
        <f>ROUND(I238*H238,2)</f>
        <v>0</v>
      </c>
      <c r="R238" s="231">
        <f>ROUND(J238*H238,2)</f>
        <v>1081.5</v>
      </c>
      <c r="S238" s="77"/>
      <c r="T238" s="232">
        <f>S238*H238</f>
        <v>0</v>
      </c>
      <c r="U238" s="232">
        <v>0</v>
      </c>
      <c r="V238" s="232">
        <f>U238*H238</f>
        <v>0</v>
      </c>
      <c r="W238" s="232">
        <v>0</v>
      </c>
      <c r="X238" s="232">
        <f>W238*H238</f>
        <v>0</v>
      </c>
      <c r="Y238" s="233" t="s">
        <v>1</v>
      </c>
      <c r="AR238" s="11" t="s">
        <v>149</v>
      </c>
      <c r="AT238" s="11" t="s">
        <v>144</v>
      </c>
      <c r="AU238" s="11" t="s">
        <v>82</v>
      </c>
      <c r="AY238" s="11" t="s">
        <v>142</v>
      </c>
      <c r="BE238" s="130">
        <f>IF(O238="základní",K238,0)</f>
        <v>1081.5</v>
      </c>
      <c r="BF238" s="130">
        <f>IF(O238="snížená",K238,0)</f>
        <v>0</v>
      </c>
      <c r="BG238" s="130">
        <f>IF(O238="zákl. přenesená",K238,0)</f>
        <v>0</v>
      </c>
      <c r="BH238" s="130">
        <f>IF(O238="sníž. přenesená",K238,0)</f>
        <v>0</v>
      </c>
      <c r="BI238" s="130">
        <f>IF(O238="nulová",K238,0)</f>
        <v>0</v>
      </c>
      <c r="BJ238" s="11" t="s">
        <v>82</v>
      </c>
      <c r="BK238" s="130">
        <f>ROUND(P238*H238,2)</f>
        <v>1081.5</v>
      </c>
      <c r="BL238" s="11" t="s">
        <v>149</v>
      </c>
      <c r="BM238" s="11" t="s">
        <v>501</v>
      </c>
    </row>
    <row r="239" s="1" customFormat="1">
      <c r="B239" s="36"/>
      <c r="C239" s="37"/>
      <c r="D239" s="234" t="s">
        <v>151</v>
      </c>
      <c r="E239" s="37"/>
      <c r="F239" s="235" t="s">
        <v>502</v>
      </c>
      <c r="G239" s="37"/>
      <c r="H239" s="37"/>
      <c r="I239" s="145"/>
      <c r="J239" s="145"/>
      <c r="K239" s="37"/>
      <c r="L239" s="37"/>
      <c r="M239" s="38"/>
      <c r="N239" s="236"/>
      <c r="O239" s="77"/>
      <c r="P239" s="77"/>
      <c r="Q239" s="77"/>
      <c r="R239" s="77"/>
      <c r="S239" s="77"/>
      <c r="T239" s="77"/>
      <c r="U239" s="77"/>
      <c r="V239" s="77"/>
      <c r="W239" s="77"/>
      <c r="X239" s="77"/>
      <c r="Y239" s="78"/>
      <c r="AT239" s="11" t="s">
        <v>151</v>
      </c>
      <c r="AU239" s="11" t="s">
        <v>82</v>
      </c>
    </row>
    <row r="240" s="1" customFormat="1" ht="22.5" customHeight="1">
      <c r="B240" s="36"/>
      <c r="C240" s="222" t="s">
        <v>503</v>
      </c>
      <c r="D240" s="222" t="s">
        <v>144</v>
      </c>
      <c r="E240" s="223" t="s">
        <v>504</v>
      </c>
      <c r="F240" s="224" t="s">
        <v>505</v>
      </c>
      <c r="G240" s="225" t="s">
        <v>147</v>
      </c>
      <c r="H240" s="226">
        <v>1</v>
      </c>
      <c r="I240" s="227">
        <v>0</v>
      </c>
      <c r="J240" s="227">
        <v>1122.7000000000001</v>
      </c>
      <c r="K240" s="228">
        <f>ROUND(P240*H240,2)</f>
        <v>1122.7000000000001</v>
      </c>
      <c r="L240" s="224" t="s">
        <v>148</v>
      </c>
      <c r="M240" s="38"/>
      <c r="N240" s="229" t="s">
        <v>1</v>
      </c>
      <c r="O240" s="230" t="s">
        <v>43</v>
      </c>
      <c r="P240" s="231">
        <f>I240+J240</f>
        <v>1122.7000000000001</v>
      </c>
      <c r="Q240" s="231">
        <f>ROUND(I240*H240,2)</f>
        <v>0</v>
      </c>
      <c r="R240" s="231">
        <f>ROUND(J240*H240,2)</f>
        <v>1122.7000000000001</v>
      </c>
      <c r="S240" s="77"/>
      <c r="T240" s="232">
        <f>S240*H240</f>
        <v>0</v>
      </c>
      <c r="U240" s="232">
        <v>0</v>
      </c>
      <c r="V240" s="232">
        <f>U240*H240</f>
        <v>0</v>
      </c>
      <c r="W240" s="232">
        <v>0</v>
      </c>
      <c r="X240" s="232">
        <f>W240*H240</f>
        <v>0</v>
      </c>
      <c r="Y240" s="233" t="s">
        <v>1</v>
      </c>
      <c r="AR240" s="11" t="s">
        <v>149</v>
      </c>
      <c r="AT240" s="11" t="s">
        <v>144</v>
      </c>
      <c r="AU240" s="11" t="s">
        <v>82</v>
      </c>
      <c r="AY240" s="11" t="s">
        <v>142</v>
      </c>
      <c r="BE240" s="130">
        <f>IF(O240="základní",K240,0)</f>
        <v>1122.7000000000001</v>
      </c>
      <c r="BF240" s="130">
        <f>IF(O240="snížená",K240,0)</f>
        <v>0</v>
      </c>
      <c r="BG240" s="130">
        <f>IF(O240="zákl. přenesená",K240,0)</f>
        <v>0</v>
      </c>
      <c r="BH240" s="130">
        <f>IF(O240="sníž. přenesená",K240,0)</f>
        <v>0</v>
      </c>
      <c r="BI240" s="130">
        <f>IF(O240="nulová",K240,0)</f>
        <v>0</v>
      </c>
      <c r="BJ240" s="11" t="s">
        <v>82</v>
      </c>
      <c r="BK240" s="130">
        <f>ROUND(P240*H240,2)</f>
        <v>1122.7000000000001</v>
      </c>
      <c r="BL240" s="11" t="s">
        <v>149</v>
      </c>
      <c r="BM240" s="11" t="s">
        <v>506</v>
      </c>
    </row>
    <row r="241" s="1" customFormat="1">
      <c r="B241" s="36"/>
      <c r="C241" s="37"/>
      <c r="D241" s="234" t="s">
        <v>151</v>
      </c>
      <c r="E241" s="37"/>
      <c r="F241" s="235" t="s">
        <v>507</v>
      </c>
      <c r="G241" s="37"/>
      <c r="H241" s="37"/>
      <c r="I241" s="145"/>
      <c r="J241" s="145"/>
      <c r="K241" s="37"/>
      <c r="L241" s="37"/>
      <c r="M241" s="38"/>
      <c r="N241" s="236"/>
      <c r="O241" s="77"/>
      <c r="P241" s="77"/>
      <c r="Q241" s="77"/>
      <c r="R241" s="77"/>
      <c r="S241" s="77"/>
      <c r="T241" s="77"/>
      <c r="U241" s="77"/>
      <c r="V241" s="77"/>
      <c r="W241" s="77"/>
      <c r="X241" s="77"/>
      <c r="Y241" s="78"/>
      <c r="AT241" s="11" t="s">
        <v>151</v>
      </c>
      <c r="AU241" s="11" t="s">
        <v>82</v>
      </c>
    </row>
    <row r="242" s="1" customFormat="1" ht="22.5" customHeight="1">
      <c r="B242" s="36"/>
      <c r="C242" s="222" t="s">
        <v>508</v>
      </c>
      <c r="D242" s="222" t="s">
        <v>144</v>
      </c>
      <c r="E242" s="223" t="s">
        <v>509</v>
      </c>
      <c r="F242" s="224" t="s">
        <v>510</v>
      </c>
      <c r="G242" s="225" t="s">
        <v>147</v>
      </c>
      <c r="H242" s="226">
        <v>1</v>
      </c>
      <c r="I242" s="227">
        <v>0</v>
      </c>
      <c r="J242" s="227">
        <v>1534.7000000000001</v>
      </c>
      <c r="K242" s="228">
        <f>ROUND(P242*H242,2)</f>
        <v>1534.7000000000001</v>
      </c>
      <c r="L242" s="224" t="s">
        <v>148</v>
      </c>
      <c r="M242" s="38"/>
      <c r="N242" s="229" t="s">
        <v>1</v>
      </c>
      <c r="O242" s="230" t="s">
        <v>43</v>
      </c>
      <c r="P242" s="231">
        <f>I242+J242</f>
        <v>1534.7000000000001</v>
      </c>
      <c r="Q242" s="231">
        <f>ROUND(I242*H242,2)</f>
        <v>0</v>
      </c>
      <c r="R242" s="231">
        <f>ROUND(J242*H242,2)</f>
        <v>1534.7000000000001</v>
      </c>
      <c r="S242" s="77"/>
      <c r="T242" s="232">
        <f>S242*H242</f>
        <v>0</v>
      </c>
      <c r="U242" s="232">
        <v>0</v>
      </c>
      <c r="V242" s="232">
        <f>U242*H242</f>
        <v>0</v>
      </c>
      <c r="W242" s="232">
        <v>0</v>
      </c>
      <c r="X242" s="232">
        <f>W242*H242</f>
        <v>0</v>
      </c>
      <c r="Y242" s="233" t="s">
        <v>1</v>
      </c>
      <c r="AR242" s="11" t="s">
        <v>149</v>
      </c>
      <c r="AT242" s="11" t="s">
        <v>144</v>
      </c>
      <c r="AU242" s="11" t="s">
        <v>82</v>
      </c>
      <c r="AY242" s="11" t="s">
        <v>142</v>
      </c>
      <c r="BE242" s="130">
        <f>IF(O242="základní",K242,0)</f>
        <v>1534.7000000000001</v>
      </c>
      <c r="BF242" s="130">
        <f>IF(O242="snížená",K242,0)</f>
        <v>0</v>
      </c>
      <c r="BG242" s="130">
        <f>IF(O242="zákl. přenesená",K242,0)</f>
        <v>0</v>
      </c>
      <c r="BH242" s="130">
        <f>IF(O242="sníž. přenesená",K242,0)</f>
        <v>0</v>
      </c>
      <c r="BI242" s="130">
        <f>IF(O242="nulová",K242,0)</f>
        <v>0</v>
      </c>
      <c r="BJ242" s="11" t="s">
        <v>82</v>
      </c>
      <c r="BK242" s="130">
        <f>ROUND(P242*H242,2)</f>
        <v>1534.7000000000001</v>
      </c>
      <c r="BL242" s="11" t="s">
        <v>149</v>
      </c>
      <c r="BM242" s="11" t="s">
        <v>511</v>
      </c>
    </row>
    <row r="243" s="1" customFormat="1">
      <c r="B243" s="36"/>
      <c r="C243" s="37"/>
      <c r="D243" s="234" t="s">
        <v>151</v>
      </c>
      <c r="E243" s="37"/>
      <c r="F243" s="235" t="s">
        <v>512</v>
      </c>
      <c r="G243" s="37"/>
      <c r="H243" s="37"/>
      <c r="I243" s="145"/>
      <c r="J243" s="145"/>
      <c r="K243" s="37"/>
      <c r="L243" s="37"/>
      <c r="M243" s="38"/>
      <c r="N243" s="236"/>
      <c r="O243" s="77"/>
      <c r="P243" s="77"/>
      <c r="Q243" s="77"/>
      <c r="R243" s="77"/>
      <c r="S243" s="77"/>
      <c r="T243" s="77"/>
      <c r="U243" s="77"/>
      <c r="V243" s="77"/>
      <c r="W243" s="77"/>
      <c r="X243" s="77"/>
      <c r="Y243" s="78"/>
      <c r="AT243" s="11" t="s">
        <v>151</v>
      </c>
      <c r="AU243" s="11" t="s">
        <v>82</v>
      </c>
    </row>
    <row r="244" s="1" customFormat="1" ht="22.5" customHeight="1">
      <c r="B244" s="36"/>
      <c r="C244" s="222" t="s">
        <v>513</v>
      </c>
      <c r="D244" s="222" t="s">
        <v>144</v>
      </c>
      <c r="E244" s="223" t="s">
        <v>514</v>
      </c>
      <c r="F244" s="224" t="s">
        <v>515</v>
      </c>
      <c r="G244" s="225" t="s">
        <v>147</v>
      </c>
      <c r="H244" s="226">
        <v>1</v>
      </c>
      <c r="I244" s="227">
        <v>0</v>
      </c>
      <c r="J244" s="227">
        <v>1174.2000000000001</v>
      </c>
      <c r="K244" s="228">
        <f>ROUND(P244*H244,2)</f>
        <v>1174.2000000000001</v>
      </c>
      <c r="L244" s="224" t="s">
        <v>148</v>
      </c>
      <c r="M244" s="38"/>
      <c r="N244" s="229" t="s">
        <v>1</v>
      </c>
      <c r="O244" s="230" t="s">
        <v>43</v>
      </c>
      <c r="P244" s="231">
        <f>I244+J244</f>
        <v>1174.2000000000001</v>
      </c>
      <c r="Q244" s="231">
        <f>ROUND(I244*H244,2)</f>
        <v>0</v>
      </c>
      <c r="R244" s="231">
        <f>ROUND(J244*H244,2)</f>
        <v>1174.2000000000001</v>
      </c>
      <c r="S244" s="77"/>
      <c r="T244" s="232">
        <f>S244*H244</f>
        <v>0</v>
      </c>
      <c r="U244" s="232">
        <v>0</v>
      </c>
      <c r="V244" s="232">
        <f>U244*H244</f>
        <v>0</v>
      </c>
      <c r="W244" s="232">
        <v>0</v>
      </c>
      <c r="X244" s="232">
        <f>W244*H244</f>
        <v>0</v>
      </c>
      <c r="Y244" s="233" t="s">
        <v>1</v>
      </c>
      <c r="AR244" s="11" t="s">
        <v>149</v>
      </c>
      <c r="AT244" s="11" t="s">
        <v>144</v>
      </c>
      <c r="AU244" s="11" t="s">
        <v>82</v>
      </c>
      <c r="AY244" s="11" t="s">
        <v>142</v>
      </c>
      <c r="BE244" s="130">
        <f>IF(O244="základní",K244,0)</f>
        <v>1174.2000000000001</v>
      </c>
      <c r="BF244" s="130">
        <f>IF(O244="snížená",K244,0)</f>
        <v>0</v>
      </c>
      <c r="BG244" s="130">
        <f>IF(O244="zákl. přenesená",K244,0)</f>
        <v>0</v>
      </c>
      <c r="BH244" s="130">
        <f>IF(O244="sníž. přenesená",K244,0)</f>
        <v>0</v>
      </c>
      <c r="BI244" s="130">
        <f>IF(O244="nulová",K244,0)</f>
        <v>0</v>
      </c>
      <c r="BJ244" s="11" t="s">
        <v>82</v>
      </c>
      <c r="BK244" s="130">
        <f>ROUND(P244*H244,2)</f>
        <v>1174.2000000000001</v>
      </c>
      <c r="BL244" s="11" t="s">
        <v>149</v>
      </c>
      <c r="BM244" s="11" t="s">
        <v>516</v>
      </c>
    </row>
    <row r="245" s="1" customFormat="1">
      <c r="B245" s="36"/>
      <c r="C245" s="37"/>
      <c r="D245" s="234" t="s">
        <v>151</v>
      </c>
      <c r="E245" s="37"/>
      <c r="F245" s="235" t="s">
        <v>517</v>
      </c>
      <c r="G245" s="37"/>
      <c r="H245" s="37"/>
      <c r="I245" s="145"/>
      <c r="J245" s="145"/>
      <c r="K245" s="37"/>
      <c r="L245" s="37"/>
      <c r="M245" s="38"/>
      <c r="N245" s="236"/>
      <c r="O245" s="77"/>
      <c r="P245" s="77"/>
      <c r="Q245" s="77"/>
      <c r="R245" s="77"/>
      <c r="S245" s="77"/>
      <c r="T245" s="77"/>
      <c r="U245" s="77"/>
      <c r="V245" s="77"/>
      <c r="W245" s="77"/>
      <c r="X245" s="77"/>
      <c r="Y245" s="78"/>
      <c r="AT245" s="11" t="s">
        <v>151</v>
      </c>
      <c r="AU245" s="11" t="s">
        <v>82</v>
      </c>
    </row>
    <row r="246" s="1" customFormat="1" ht="22.5" customHeight="1">
      <c r="B246" s="36"/>
      <c r="C246" s="222" t="s">
        <v>518</v>
      </c>
      <c r="D246" s="222" t="s">
        <v>144</v>
      </c>
      <c r="E246" s="223" t="s">
        <v>519</v>
      </c>
      <c r="F246" s="224" t="s">
        <v>520</v>
      </c>
      <c r="G246" s="225" t="s">
        <v>147</v>
      </c>
      <c r="H246" s="226">
        <v>1</v>
      </c>
      <c r="I246" s="227">
        <v>0</v>
      </c>
      <c r="J246" s="227">
        <v>688.03999999999996</v>
      </c>
      <c r="K246" s="228">
        <f>ROUND(P246*H246,2)</f>
        <v>688.03999999999996</v>
      </c>
      <c r="L246" s="224" t="s">
        <v>148</v>
      </c>
      <c r="M246" s="38"/>
      <c r="N246" s="229" t="s">
        <v>1</v>
      </c>
      <c r="O246" s="230" t="s">
        <v>43</v>
      </c>
      <c r="P246" s="231">
        <f>I246+J246</f>
        <v>688.03999999999996</v>
      </c>
      <c r="Q246" s="231">
        <f>ROUND(I246*H246,2)</f>
        <v>0</v>
      </c>
      <c r="R246" s="231">
        <f>ROUND(J246*H246,2)</f>
        <v>688.03999999999996</v>
      </c>
      <c r="S246" s="77"/>
      <c r="T246" s="232">
        <f>S246*H246</f>
        <v>0</v>
      </c>
      <c r="U246" s="232">
        <v>0</v>
      </c>
      <c r="V246" s="232">
        <f>U246*H246</f>
        <v>0</v>
      </c>
      <c r="W246" s="232">
        <v>0</v>
      </c>
      <c r="X246" s="232">
        <f>W246*H246</f>
        <v>0</v>
      </c>
      <c r="Y246" s="233" t="s">
        <v>1</v>
      </c>
      <c r="AR246" s="11" t="s">
        <v>149</v>
      </c>
      <c r="AT246" s="11" t="s">
        <v>144</v>
      </c>
      <c r="AU246" s="11" t="s">
        <v>82</v>
      </c>
      <c r="AY246" s="11" t="s">
        <v>142</v>
      </c>
      <c r="BE246" s="130">
        <f>IF(O246="základní",K246,0)</f>
        <v>688.03999999999996</v>
      </c>
      <c r="BF246" s="130">
        <f>IF(O246="snížená",K246,0)</f>
        <v>0</v>
      </c>
      <c r="BG246" s="130">
        <f>IF(O246="zákl. přenesená",K246,0)</f>
        <v>0</v>
      </c>
      <c r="BH246" s="130">
        <f>IF(O246="sníž. přenesená",K246,0)</f>
        <v>0</v>
      </c>
      <c r="BI246" s="130">
        <f>IF(O246="nulová",K246,0)</f>
        <v>0</v>
      </c>
      <c r="BJ246" s="11" t="s">
        <v>82</v>
      </c>
      <c r="BK246" s="130">
        <f>ROUND(P246*H246,2)</f>
        <v>688.03999999999996</v>
      </c>
      <c r="BL246" s="11" t="s">
        <v>149</v>
      </c>
      <c r="BM246" s="11" t="s">
        <v>521</v>
      </c>
    </row>
    <row r="247" s="1" customFormat="1">
      <c r="B247" s="36"/>
      <c r="C247" s="37"/>
      <c r="D247" s="234" t="s">
        <v>151</v>
      </c>
      <c r="E247" s="37"/>
      <c r="F247" s="235" t="s">
        <v>522</v>
      </c>
      <c r="G247" s="37"/>
      <c r="H247" s="37"/>
      <c r="I247" s="145"/>
      <c r="J247" s="145"/>
      <c r="K247" s="37"/>
      <c r="L247" s="37"/>
      <c r="M247" s="38"/>
      <c r="N247" s="236"/>
      <c r="O247" s="77"/>
      <c r="P247" s="77"/>
      <c r="Q247" s="77"/>
      <c r="R247" s="77"/>
      <c r="S247" s="77"/>
      <c r="T247" s="77"/>
      <c r="U247" s="77"/>
      <c r="V247" s="77"/>
      <c r="W247" s="77"/>
      <c r="X247" s="77"/>
      <c r="Y247" s="78"/>
      <c r="AT247" s="11" t="s">
        <v>151</v>
      </c>
      <c r="AU247" s="11" t="s">
        <v>82</v>
      </c>
    </row>
    <row r="248" s="1" customFormat="1" ht="22.5" customHeight="1">
      <c r="B248" s="36"/>
      <c r="C248" s="222" t="s">
        <v>523</v>
      </c>
      <c r="D248" s="222" t="s">
        <v>144</v>
      </c>
      <c r="E248" s="223" t="s">
        <v>524</v>
      </c>
      <c r="F248" s="224" t="s">
        <v>525</v>
      </c>
      <c r="G248" s="225" t="s">
        <v>147</v>
      </c>
      <c r="H248" s="226">
        <v>1</v>
      </c>
      <c r="I248" s="227">
        <v>0</v>
      </c>
      <c r="J248" s="227">
        <v>538.69000000000005</v>
      </c>
      <c r="K248" s="228">
        <f>ROUND(P248*H248,2)</f>
        <v>538.69000000000005</v>
      </c>
      <c r="L248" s="224" t="s">
        <v>148</v>
      </c>
      <c r="M248" s="38"/>
      <c r="N248" s="229" t="s">
        <v>1</v>
      </c>
      <c r="O248" s="230" t="s">
        <v>43</v>
      </c>
      <c r="P248" s="231">
        <f>I248+J248</f>
        <v>538.69000000000005</v>
      </c>
      <c r="Q248" s="231">
        <f>ROUND(I248*H248,2)</f>
        <v>0</v>
      </c>
      <c r="R248" s="231">
        <f>ROUND(J248*H248,2)</f>
        <v>538.69000000000005</v>
      </c>
      <c r="S248" s="77"/>
      <c r="T248" s="232">
        <f>S248*H248</f>
        <v>0</v>
      </c>
      <c r="U248" s="232">
        <v>0</v>
      </c>
      <c r="V248" s="232">
        <f>U248*H248</f>
        <v>0</v>
      </c>
      <c r="W248" s="232">
        <v>0</v>
      </c>
      <c r="X248" s="232">
        <f>W248*H248</f>
        <v>0</v>
      </c>
      <c r="Y248" s="233" t="s">
        <v>1</v>
      </c>
      <c r="AR248" s="11" t="s">
        <v>149</v>
      </c>
      <c r="AT248" s="11" t="s">
        <v>144</v>
      </c>
      <c r="AU248" s="11" t="s">
        <v>82</v>
      </c>
      <c r="AY248" s="11" t="s">
        <v>142</v>
      </c>
      <c r="BE248" s="130">
        <f>IF(O248="základní",K248,0)</f>
        <v>538.69000000000005</v>
      </c>
      <c r="BF248" s="130">
        <f>IF(O248="snížená",K248,0)</f>
        <v>0</v>
      </c>
      <c r="BG248" s="130">
        <f>IF(O248="zákl. přenesená",K248,0)</f>
        <v>0</v>
      </c>
      <c r="BH248" s="130">
        <f>IF(O248="sníž. přenesená",K248,0)</f>
        <v>0</v>
      </c>
      <c r="BI248" s="130">
        <f>IF(O248="nulová",K248,0)</f>
        <v>0</v>
      </c>
      <c r="BJ248" s="11" t="s">
        <v>82</v>
      </c>
      <c r="BK248" s="130">
        <f>ROUND(P248*H248,2)</f>
        <v>538.69000000000005</v>
      </c>
      <c r="BL248" s="11" t="s">
        <v>149</v>
      </c>
      <c r="BM248" s="11" t="s">
        <v>526</v>
      </c>
    </row>
    <row r="249" s="1" customFormat="1">
      <c r="B249" s="36"/>
      <c r="C249" s="37"/>
      <c r="D249" s="234" t="s">
        <v>151</v>
      </c>
      <c r="E249" s="37"/>
      <c r="F249" s="235" t="s">
        <v>527</v>
      </c>
      <c r="G249" s="37"/>
      <c r="H249" s="37"/>
      <c r="I249" s="145"/>
      <c r="J249" s="145"/>
      <c r="K249" s="37"/>
      <c r="L249" s="37"/>
      <c r="M249" s="38"/>
      <c r="N249" s="236"/>
      <c r="O249" s="77"/>
      <c r="P249" s="77"/>
      <c r="Q249" s="77"/>
      <c r="R249" s="77"/>
      <c r="S249" s="77"/>
      <c r="T249" s="77"/>
      <c r="U249" s="77"/>
      <c r="V249" s="77"/>
      <c r="W249" s="77"/>
      <c r="X249" s="77"/>
      <c r="Y249" s="78"/>
      <c r="AT249" s="11" t="s">
        <v>151</v>
      </c>
      <c r="AU249" s="11" t="s">
        <v>82</v>
      </c>
    </row>
    <row r="250" s="1" customFormat="1" ht="22.5" customHeight="1">
      <c r="B250" s="36"/>
      <c r="C250" s="222" t="s">
        <v>528</v>
      </c>
      <c r="D250" s="222" t="s">
        <v>144</v>
      </c>
      <c r="E250" s="223" t="s">
        <v>529</v>
      </c>
      <c r="F250" s="224" t="s">
        <v>530</v>
      </c>
      <c r="G250" s="225" t="s">
        <v>147</v>
      </c>
      <c r="H250" s="226">
        <v>1</v>
      </c>
      <c r="I250" s="227">
        <v>0</v>
      </c>
      <c r="J250" s="227">
        <v>538.69000000000005</v>
      </c>
      <c r="K250" s="228">
        <f>ROUND(P250*H250,2)</f>
        <v>538.69000000000005</v>
      </c>
      <c r="L250" s="224" t="s">
        <v>148</v>
      </c>
      <c r="M250" s="38"/>
      <c r="N250" s="229" t="s">
        <v>1</v>
      </c>
      <c r="O250" s="230" t="s">
        <v>43</v>
      </c>
      <c r="P250" s="231">
        <f>I250+J250</f>
        <v>538.69000000000005</v>
      </c>
      <c r="Q250" s="231">
        <f>ROUND(I250*H250,2)</f>
        <v>0</v>
      </c>
      <c r="R250" s="231">
        <f>ROUND(J250*H250,2)</f>
        <v>538.69000000000005</v>
      </c>
      <c r="S250" s="77"/>
      <c r="T250" s="232">
        <f>S250*H250</f>
        <v>0</v>
      </c>
      <c r="U250" s="232">
        <v>0</v>
      </c>
      <c r="V250" s="232">
        <f>U250*H250</f>
        <v>0</v>
      </c>
      <c r="W250" s="232">
        <v>0</v>
      </c>
      <c r="X250" s="232">
        <f>W250*H250</f>
        <v>0</v>
      </c>
      <c r="Y250" s="233" t="s">
        <v>1</v>
      </c>
      <c r="AR250" s="11" t="s">
        <v>149</v>
      </c>
      <c r="AT250" s="11" t="s">
        <v>144</v>
      </c>
      <c r="AU250" s="11" t="s">
        <v>82</v>
      </c>
      <c r="AY250" s="11" t="s">
        <v>142</v>
      </c>
      <c r="BE250" s="130">
        <f>IF(O250="základní",K250,0)</f>
        <v>538.69000000000005</v>
      </c>
      <c r="BF250" s="130">
        <f>IF(O250="snížená",K250,0)</f>
        <v>0</v>
      </c>
      <c r="BG250" s="130">
        <f>IF(O250="zákl. přenesená",K250,0)</f>
        <v>0</v>
      </c>
      <c r="BH250" s="130">
        <f>IF(O250="sníž. přenesená",K250,0)</f>
        <v>0</v>
      </c>
      <c r="BI250" s="130">
        <f>IF(O250="nulová",K250,0)</f>
        <v>0</v>
      </c>
      <c r="BJ250" s="11" t="s">
        <v>82</v>
      </c>
      <c r="BK250" s="130">
        <f>ROUND(P250*H250,2)</f>
        <v>538.69000000000005</v>
      </c>
      <c r="BL250" s="11" t="s">
        <v>149</v>
      </c>
      <c r="BM250" s="11" t="s">
        <v>531</v>
      </c>
    </row>
    <row r="251" s="1" customFormat="1">
      <c r="B251" s="36"/>
      <c r="C251" s="37"/>
      <c r="D251" s="234" t="s">
        <v>151</v>
      </c>
      <c r="E251" s="37"/>
      <c r="F251" s="235" t="s">
        <v>532</v>
      </c>
      <c r="G251" s="37"/>
      <c r="H251" s="37"/>
      <c r="I251" s="145"/>
      <c r="J251" s="145"/>
      <c r="K251" s="37"/>
      <c r="L251" s="37"/>
      <c r="M251" s="38"/>
      <c r="N251" s="236"/>
      <c r="O251" s="77"/>
      <c r="P251" s="77"/>
      <c r="Q251" s="77"/>
      <c r="R251" s="77"/>
      <c r="S251" s="77"/>
      <c r="T251" s="77"/>
      <c r="U251" s="77"/>
      <c r="V251" s="77"/>
      <c r="W251" s="77"/>
      <c r="X251" s="77"/>
      <c r="Y251" s="78"/>
      <c r="AT251" s="11" t="s">
        <v>151</v>
      </c>
      <c r="AU251" s="11" t="s">
        <v>82</v>
      </c>
    </row>
    <row r="252" s="1" customFormat="1" ht="22.5" customHeight="1">
      <c r="B252" s="36"/>
      <c r="C252" s="222" t="s">
        <v>533</v>
      </c>
      <c r="D252" s="222" t="s">
        <v>144</v>
      </c>
      <c r="E252" s="223" t="s">
        <v>534</v>
      </c>
      <c r="F252" s="224" t="s">
        <v>535</v>
      </c>
      <c r="G252" s="225" t="s">
        <v>147</v>
      </c>
      <c r="H252" s="226">
        <v>1</v>
      </c>
      <c r="I252" s="227">
        <v>0</v>
      </c>
      <c r="J252" s="227">
        <v>478.94999999999999</v>
      </c>
      <c r="K252" s="228">
        <f>ROUND(P252*H252,2)</f>
        <v>478.94999999999999</v>
      </c>
      <c r="L252" s="224" t="s">
        <v>148</v>
      </c>
      <c r="M252" s="38"/>
      <c r="N252" s="229" t="s">
        <v>1</v>
      </c>
      <c r="O252" s="230" t="s">
        <v>43</v>
      </c>
      <c r="P252" s="231">
        <f>I252+J252</f>
        <v>478.94999999999999</v>
      </c>
      <c r="Q252" s="231">
        <f>ROUND(I252*H252,2)</f>
        <v>0</v>
      </c>
      <c r="R252" s="231">
        <f>ROUND(J252*H252,2)</f>
        <v>478.94999999999999</v>
      </c>
      <c r="S252" s="77"/>
      <c r="T252" s="232">
        <f>S252*H252</f>
        <v>0</v>
      </c>
      <c r="U252" s="232">
        <v>0</v>
      </c>
      <c r="V252" s="232">
        <f>U252*H252</f>
        <v>0</v>
      </c>
      <c r="W252" s="232">
        <v>0</v>
      </c>
      <c r="X252" s="232">
        <f>W252*H252</f>
        <v>0</v>
      </c>
      <c r="Y252" s="233" t="s">
        <v>1</v>
      </c>
      <c r="AR252" s="11" t="s">
        <v>149</v>
      </c>
      <c r="AT252" s="11" t="s">
        <v>144</v>
      </c>
      <c r="AU252" s="11" t="s">
        <v>82</v>
      </c>
      <c r="AY252" s="11" t="s">
        <v>142</v>
      </c>
      <c r="BE252" s="130">
        <f>IF(O252="základní",K252,0)</f>
        <v>478.94999999999999</v>
      </c>
      <c r="BF252" s="130">
        <f>IF(O252="snížená",K252,0)</f>
        <v>0</v>
      </c>
      <c r="BG252" s="130">
        <f>IF(O252="zákl. přenesená",K252,0)</f>
        <v>0</v>
      </c>
      <c r="BH252" s="130">
        <f>IF(O252="sníž. přenesená",K252,0)</f>
        <v>0</v>
      </c>
      <c r="BI252" s="130">
        <f>IF(O252="nulová",K252,0)</f>
        <v>0</v>
      </c>
      <c r="BJ252" s="11" t="s">
        <v>82</v>
      </c>
      <c r="BK252" s="130">
        <f>ROUND(P252*H252,2)</f>
        <v>478.94999999999999</v>
      </c>
      <c r="BL252" s="11" t="s">
        <v>149</v>
      </c>
      <c r="BM252" s="11" t="s">
        <v>536</v>
      </c>
    </row>
    <row r="253" s="1" customFormat="1">
      <c r="B253" s="36"/>
      <c r="C253" s="37"/>
      <c r="D253" s="234" t="s">
        <v>151</v>
      </c>
      <c r="E253" s="37"/>
      <c r="F253" s="235" t="s">
        <v>537</v>
      </c>
      <c r="G253" s="37"/>
      <c r="H253" s="37"/>
      <c r="I253" s="145"/>
      <c r="J253" s="145"/>
      <c r="K253" s="37"/>
      <c r="L253" s="37"/>
      <c r="M253" s="38"/>
      <c r="N253" s="236"/>
      <c r="O253" s="77"/>
      <c r="P253" s="77"/>
      <c r="Q253" s="77"/>
      <c r="R253" s="77"/>
      <c r="S253" s="77"/>
      <c r="T253" s="77"/>
      <c r="U253" s="77"/>
      <c r="V253" s="77"/>
      <c r="W253" s="77"/>
      <c r="X253" s="77"/>
      <c r="Y253" s="78"/>
      <c r="AT253" s="11" t="s">
        <v>151</v>
      </c>
      <c r="AU253" s="11" t="s">
        <v>82</v>
      </c>
    </row>
    <row r="254" s="1" customFormat="1" ht="22.5" customHeight="1">
      <c r="B254" s="36"/>
      <c r="C254" s="222" t="s">
        <v>538</v>
      </c>
      <c r="D254" s="222" t="s">
        <v>144</v>
      </c>
      <c r="E254" s="223" t="s">
        <v>539</v>
      </c>
      <c r="F254" s="224" t="s">
        <v>540</v>
      </c>
      <c r="G254" s="225" t="s">
        <v>147</v>
      </c>
      <c r="H254" s="226">
        <v>1</v>
      </c>
      <c r="I254" s="227">
        <v>0</v>
      </c>
      <c r="J254" s="227">
        <v>3254.8000000000002</v>
      </c>
      <c r="K254" s="228">
        <f>ROUND(P254*H254,2)</f>
        <v>3254.8000000000002</v>
      </c>
      <c r="L254" s="224" t="s">
        <v>148</v>
      </c>
      <c r="M254" s="38"/>
      <c r="N254" s="229" t="s">
        <v>1</v>
      </c>
      <c r="O254" s="230" t="s">
        <v>43</v>
      </c>
      <c r="P254" s="231">
        <f>I254+J254</f>
        <v>3254.8000000000002</v>
      </c>
      <c r="Q254" s="231">
        <f>ROUND(I254*H254,2)</f>
        <v>0</v>
      </c>
      <c r="R254" s="231">
        <f>ROUND(J254*H254,2)</f>
        <v>3254.8000000000002</v>
      </c>
      <c r="S254" s="77"/>
      <c r="T254" s="232">
        <f>S254*H254</f>
        <v>0</v>
      </c>
      <c r="U254" s="232">
        <v>0</v>
      </c>
      <c r="V254" s="232">
        <f>U254*H254</f>
        <v>0</v>
      </c>
      <c r="W254" s="232">
        <v>0</v>
      </c>
      <c r="X254" s="232">
        <f>W254*H254</f>
        <v>0</v>
      </c>
      <c r="Y254" s="233" t="s">
        <v>1</v>
      </c>
      <c r="AR254" s="11" t="s">
        <v>149</v>
      </c>
      <c r="AT254" s="11" t="s">
        <v>144</v>
      </c>
      <c r="AU254" s="11" t="s">
        <v>82</v>
      </c>
      <c r="AY254" s="11" t="s">
        <v>142</v>
      </c>
      <c r="BE254" s="130">
        <f>IF(O254="základní",K254,0)</f>
        <v>3254.8000000000002</v>
      </c>
      <c r="BF254" s="130">
        <f>IF(O254="snížená",K254,0)</f>
        <v>0</v>
      </c>
      <c r="BG254" s="130">
        <f>IF(O254="zákl. přenesená",K254,0)</f>
        <v>0</v>
      </c>
      <c r="BH254" s="130">
        <f>IF(O254="sníž. přenesená",K254,0)</f>
        <v>0</v>
      </c>
      <c r="BI254" s="130">
        <f>IF(O254="nulová",K254,0)</f>
        <v>0</v>
      </c>
      <c r="BJ254" s="11" t="s">
        <v>82</v>
      </c>
      <c r="BK254" s="130">
        <f>ROUND(P254*H254,2)</f>
        <v>3254.8000000000002</v>
      </c>
      <c r="BL254" s="11" t="s">
        <v>149</v>
      </c>
      <c r="BM254" s="11" t="s">
        <v>541</v>
      </c>
    </row>
    <row r="255" s="1" customFormat="1">
      <c r="B255" s="36"/>
      <c r="C255" s="37"/>
      <c r="D255" s="234" t="s">
        <v>151</v>
      </c>
      <c r="E255" s="37"/>
      <c r="F255" s="235" t="s">
        <v>542</v>
      </c>
      <c r="G255" s="37"/>
      <c r="H255" s="37"/>
      <c r="I255" s="145"/>
      <c r="J255" s="145"/>
      <c r="K255" s="37"/>
      <c r="L255" s="37"/>
      <c r="M255" s="38"/>
      <c r="N255" s="236"/>
      <c r="O255" s="77"/>
      <c r="P255" s="77"/>
      <c r="Q255" s="77"/>
      <c r="R255" s="77"/>
      <c r="S255" s="77"/>
      <c r="T255" s="77"/>
      <c r="U255" s="77"/>
      <c r="V255" s="77"/>
      <c r="W255" s="77"/>
      <c r="X255" s="77"/>
      <c r="Y255" s="78"/>
      <c r="AT255" s="11" t="s">
        <v>151</v>
      </c>
      <c r="AU255" s="11" t="s">
        <v>82</v>
      </c>
    </row>
    <row r="256" s="1" customFormat="1" ht="22.5" customHeight="1">
      <c r="B256" s="36"/>
      <c r="C256" s="222" t="s">
        <v>543</v>
      </c>
      <c r="D256" s="222" t="s">
        <v>144</v>
      </c>
      <c r="E256" s="223" t="s">
        <v>544</v>
      </c>
      <c r="F256" s="224" t="s">
        <v>545</v>
      </c>
      <c r="G256" s="225" t="s">
        <v>147</v>
      </c>
      <c r="H256" s="226">
        <v>1</v>
      </c>
      <c r="I256" s="227">
        <v>0</v>
      </c>
      <c r="J256" s="227">
        <v>2616.1999999999998</v>
      </c>
      <c r="K256" s="228">
        <f>ROUND(P256*H256,2)</f>
        <v>2616.1999999999998</v>
      </c>
      <c r="L256" s="224" t="s">
        <v>148</v>
      </c>
      <c r="M256" s="38"/>
      <c r="N256" s="229" t="s">
        <v>1</v>
      </c>
      <c r="O256" s="230" t="s">
        <v>43</v>
      </c>
      <c r="P256" s="231">
        <f>I256+J256</f>
        <v>2616.1999999999998</v>
      </c>
      <c r="Q256" s="231">
        <f>ROUND(I256*H256,2)</f>
        <v>0</v>
      </c>
      <c r="R256" s="231">
        <f>ROUND(J256*H256,2)</f>
        <v>2616.1999999999998</v>
      </c>
      <c r="S256" s="77"/>
      <c r="T256" s="232">
        <f>S256*H256</f>
        <v>0</v>
      </c>
      <c r="U256" s="232">
        <v>0</v>
      </c>
      <c r="V256" s="232">
        <f>U256*H256</f>
        <v>0</v>
      </c>
      <c r="W256" s="232">
        <v>0</v>
      </c>
      <c r="X256" s="232">
        <f>W256*H256</f>
        <v>0</v>
      </c>
      <c r="Y256" s="233" t="s">
        <v>1</v>
      </c>
      <c r="AR256" s="11" t="s">
        <v>149</v>
      </c>
      <c r="AT256" s="11" t="s">
        <v>144</v>
      </c>
      <c r="AU256" s="11" t="s">
        <v>82</v>
      </c>
      <c r="AY256" s="11" t="s">
        <v>142</v>
      </c>
      <c r="BE256" s="130">
        <f>IF(O256="základní",K256,0)</f>
        <v>2616.1999999999998</v>
      </c>
      <c r="BF256" s="130">
        <f>IF(O256="snížená",K256,0)</f>
        <v>0</v>
      </c>
      <c r="BG256" s="130">
        <f>IF(O256="zákl. přenesená",K256,0)</f>
        <v>0</v>
      </c>
      <c r="BH256" s="130">
        <f>IF(O256="sníž. přenesená",K256,0)</f>
        <v>0</v>
      </c>
      <c r="BI256" s="130">
        <f>IF(O256="nulová",K256,0)</f>
        <v>0</v>
      </c>
      <c r="BJ256" s="11" t="s">
        <v>82</v>
      </c>
      <c r="BK256" s="130">
        <f>ROUND(P256*H256,2)</f>
        <v>2616.1999999999998</v>
      </c>
      <c r="BL256" s="11" t="s">
        <v>149</v>
      </c>
      <c r="BM256" s="11" t="s">
        <v>546</v>
      </c>
    </row>
    <row r="257" s="1" customFormat="1">
      <c r="B257" s="36"/>
      <c r="C257" s="37"/>
      <c r="D257" s="234" t="s">
        <v>151</v>
      </c>
      <c r="E257" s="37"/>
      <c r="F257" s="235" t="s">
        <v>547</v>
      </c>
      <c r="G257" s="37"/>
      <c r="H257" s="37"/>
      <c r="I257" s="145"/>
      <c r="J257" s="145"/>
      <c r="K257" s="37"/>
      <c r="L257" s="37"/>
      <c r="M257" s="38"/>
      <c r="N257" s="236"/>
      <c r="O257" s="77"/>
      <c r="P257" s="77"/>
      <c r="Q257" s="77"/>
      <c r="R257" s="77"/>
      <c r="S257" s="77"/>
      <c r="T257" s="77"/>
      <c r="U257" s="77"/>
      <c r="V257" s="77"/>
      <c r="W257" s="77"/>
      <c r="X257" s="77"/>
      <c r="Y257" s="78"/>
      <c r="AT257" s="11" t="s">
        <v>151</v>
      </c>
      <c r="AU257" s="11" t="s">
        <v>82</v>
      </c>
    </row>
    <row r="258" s="1" customFormat="1" ht="22.5" customHeight="1">
      <c r="B258" s="36"/>
      <c r="C258" s="222" t="s">
        <v>548</v>
      </c>
      <c r="D258" s="222" t="s">
        <v>144</v>
      </c>
      <c r="E258" s="223" t="s">
        <v>549</v>
      </c>
      <c r="F258" s="224" t="s">
        <v>550</v>
      </c>
      <c r="G258" s="225" t="s">
        <v>147</v>
      </c>
      <c r="H258" s="226">
        <v>1</v>
      </c>
      <c r="I258" s="227">
        <v>0</v>
      </c>
      <c r="J258" s="227">
        <v>1442</v>
      </c>
      <c r="K258" s="228">
        <f>ROUND(P258*H258,2)</f>
        <v>1442</v>
      </c>
      <c r="L258" s="224" t="s">
        <v>148</v>
      </c>
      <c r="M258" s="38"/>
      <c r="N258" s="229" t="s">
        <v>1</v>
      </c>
      <c r="O258" s="230" t="s">
        <v>43</v>
      </c>
      <c r="P258" s="231">
        <f>I258+J258</f>
        <v>1442</v>
      </c>
      <c r="Q258" s="231">
        <f>ROUND(I258*H258,2)</f>
        <v>0</v>
      </c>
      <c r="R258" s="231">
        <f>ROUND(J258*H258,2)</f>
        <v>1442</v>
      </c>
      <c r="S258" s="77"/>
      <c r="T258" s="232">
        <f>S258*H258</f>
        <v>0</v>
      </c>
      <c r="U258" s="232">
        <v>0</v>
      </c>
      <c r="V258" s="232">
        <f>U258*H258</f>
        <v>0</v>
      </c>
      <c r="W258" s="232">
        <v>0</v>
      </c>
      <c r="X258" s="232">
        <f>W258*H258</f>
        <v>0</v>
      </c>
      <c r="Y258" s="233" t="s">
        <v>1</v>
      </c>
      <c r="AR258" s="11" t="s">
        <v>149</v>
      </c>
      <c r="AT258" s="11" t="s">
        <v>144</v>
      </c>
      <c r="AU258" s="11" t="s">
        <v>82</v>
      </c>
      <c r="AY258" s="11" t="s">
        <v>142</v>
      </c>
      <c r="BE258" s="130">
        <f>IF(O258="základní",K258,0)</f>
        <v>1442</v>
      </c>
      <c r="BF258" s="130">
        <f>IF(O258="snížená",K258,0)</f>
        <v>0</v>
      </c>
      <c r="BG258" s="130">
        <f>IF(O258="zákl. přenesená",K258,0)</f>
        <v>0</v>
      </c>
      <c r="BH258" s="130">
        <f>IF(O258="sníž. přenesená",K258,0)</f>
        <v>0</v>
      </c>
      <c r="BI258" s="130">
        <f>IF(O258="nulová",K258,0)</f>
        <v>0</v>
      </c>
      <c r="BJ258" s="11" t="s">
        <v>82</v>
      </c>
      <c r="BK258" s="130">
        <f>ROUND(P258*H258,2)</f>
        <v>1442</v>
      </c>
      <c r="BL258" s="11" t="s">
        <v>149</v>
      </c>
      <c r="BM258" s="11" t="s">
        <v>551</v>
      </c>
    </row>
    <row r="259" s="1" customFormat="1">
      <c r="B259" s="36"/>
      <c r="C259" s="37"/>
      <c r="D259" s="234" t="s">
        <v>151</v>
      </c>
      <c r="E259" s="37"/>
      <c r="F259" s="235" t="s">
        <v>552</v>
      </c>
      <c r="G259" s="37"/>
      <c r="H259" s="37"/>
      <c r="I259" s="145"/>
      <c r="J259" s="145"/>
      <c r="K259" s="37"/>
      <c r="L259" s="37"/>
      <c r="M259" s="38"/>
      <c r="N259" s="236"/>
      <c r="O259" s="77"/>
      <c r="P259" s="77"/>
      <c r="Q259" s="77"/>
      <c r="R259" s="77"/>
      <c r="S259" s="77"/>
      <c r="T259" s="77"/>
      <c r="U259" s="77"/>
      <c r="V259" s="77"/>
      <c r="W259" s="77"/>
      <c r="X259" s="77"/>
      <c r="Y259" s="78"/>
      <c r="AT259" s="11" t="s">
        <v>151</v>
      </c>
      <c r="AU259" s="11" t="s">
        <v>82</v>
      </c>
    </row>
    <row r="260" s="1" customFormat="1" ht="22.5" customHeight="1">
      <c r="B260" s="36"/>
      <c r="C260" s="222" t="s">
        <v>553</v>
      </c>
      <c r="D260" s="222" t="s">
        <v>144</v>
      </c>
      <c r="E260" s="223" t="s">
        <v>554</v>
      </c>
      <c r="F260" s="224" t="s">
        <v>555</v>
      </c>
      <c r="G260" s="225" t="s">
        <v>147</v>
      </c>
      <c r="H260" s="226">
        <v>1</v>
      </c>
      <c r="I260" s="227">
        <v>0</v>
      </c>
      <c r="J260" s="227">
        <v>1843.7000000000001</v>
      </c>
      <c r="K260" s="228">
        <f>ROUND(P260*H260,2)</f>
        <v>1843.7000000000001</v>
      </c>
      <c r="L260" s="224" t="s">
        <v>148</v>
      </c>
      <c r="M260" s="38"/>
      <c r="N260" s="229" t="s">
        <v>1</v>
      </c>
      <c r="O260" s="230" t="s">
        <v>43</v>
      </c>
      <c r="P260" s="231">
        <f>I260+J260</f>
        <v>1843.7000000000001</v>
      </c>
      <c r="Q260" s="231">
        <f>ROUND(I260*H260,2)</f>
        <v>0</v>
      </c>
      <c r="R260" s="231">
        <f>ROUND(J260*H260,2)</f>
        <v>1843.7000000000001</v>
      </c>
      <c r="S260" s="77"/>
      <c r="T260" s="232">
        <f>S260*H260</f>
        <v>0</v>
      </c>
      <c r="U260" s="232">
        <v>0</v>
      </c>
      <c r="V260" s="232">
        <f>U260*H260</f>
        <v>0</v>
      </c>
      <c r="W260" s="232">
        <v>0</v>
      </c>
      <c r="X260" s="232">
        <f>W260*H260</f>
        <v>0</v>
      </c>
      <c r="Y260" s="233" t="s">
        <v>1</v>
      </c>
      <c r="AR260" s="11" t="s">
        <v>149</v>
      </c>
      <c r="AT260" s="11" t="s">
        <v>144</v>
      </c>
      <c r="AU260" s="11" t="s">
        <v>82</v>
      </c>
      <c r="AY260" s="11" t="s">
        <v>142</v>
      </c>
      <c r="BE260" s="130">
        <f>IF(O260="základní",K260,0)</f>
        <v>1843.7000000000001</v>
      </c>
      <c r="BF260" s="130">
        <f>IF(O260="snížená",K260,0)</f>
        <v>0</v>
      </c>
      <c r="BG260" s="130">
        <f>IF(O260="zákl. přenesená",K260,0)</f>
        <v>0</v>
      </c>
      <c r="BH260" s="130">
        <f>IF(O260="sníž. přenesená",K260,0)</f>
        <v>0</v>
      </c>
      <c r="BI260" s="130">
        <f>IF(O260="nulová",K260,0)</f>
        <v>0</v>
      </c>
      <c r="BJ260" s="11" t="s">
        <v>82</v>
      </c>
      <c r="BK260" s="130">
        <f>ROUND(P260*H260,2)</f>
        <v>1843.7000000000001</v>
      </c>
      <c r="BL260" s="11" t="s">
        <v>149</v>
      </c>
      <c r="BM260" s="11" t="s">
        <v>556</v>
      </c>
    </row>
    <row r="261" s="1" customFormat="1">
      <c r="B261" s="36"/>
      <c r="C261" s="37"/>
      <c r="D261" s="234" t="s">
        <v>151</v>
      </c>
      <c r="E261" s="37"/>
      <c r="F261" s="235" t="s">
        <v>557</v>
      </c>
      <c r="G261" s="37"/>
      <c r="H261" s="37"/>
      <c r="I261" s="145"/>
      <c r="J261" s="145"/>
      <c r="K261" s="37"/>
      <c r="L261" s="37"/>
      <c r="M261" s="38"/>
      <c r="N261" s="236"/>
      <c r="O261" s="77"/>
      <c r="P261" s="77"/>
      <c r="Q261" s="77"/>
      <c r="R261" s="77"/>
      <c r="S261" s="77"/>
      <c r="T261" s="77"/>
      <c r="U261" s="77"/>
      <c r="V261" s="77"/>
      <c r="W261" s="77"/>
      <c r="X261" s="77"/>
      <c r="Y261" s="78"/>
      <c r="AT261" s="11" t="s">
        <v>151</v>
      </c>
      <c r="AU261" s="11" t="s">
        <v>82</v>
      </c>
    </row>
    <row r="262" s="1" customFormat="1" ht="22.5" customHeight="1">
      <c r="B262" s="36"/>
      <c r="C262" s="222" t="s">
        <v>558</v>
      </c>
      <c r="D262" s="222" t="s">
        <v>144</v>
      </c>
      <c r="E262" s="223" t="s">
        <v>559</v>
      </c>
      <c r="F262" s="224" t="s">
        <v>560</v>
      </c>
      <c r="G262" s="225" t="s">
        <v>147</v>
      </c>
      <c r="H262" s="226">
        <v>1</v>
      </c>
      <c r="I262" s="227">
        <v>0</v>
      </c>
      <c r="J262" s="227">
        <v>1011.46</v>
      </c>
      <c r="K262" s="228">
        <f>ROUND(P262*H262,2)</f>
        <v>1011.46</v>
      </c>
      <c r="L262" s="224" t="s">
        <v>148</v>
      </c>
      <c r="M262" s="38"/>
      <c r="N262" s="229" t="s">
        <v>1</v>
      </c>
      <c r="O262" s="230" t="s">
        <v>43</v>
      </c>
      <c r="P262" s="231">
        <f>I262+J262</f>
        <v>1011.46</v>
      </c>
      <c r="Q262" s="231">
        <f>ROUND(I262*H262,2)</f>
        <v>0</v>
      </c>
      <c r="R262" s="231">
        <f>ROUND(J262*H262,2)</f>
        <v>1011.46</v>
      </c>
      <c r="S262" s="77"/>
      <c r="T262" s="232">
        <f>S262*H262</f>
        <v>0</v>
      </c>
      <c r="U262" s="232">
        <v>0</v>
      </c>
      <c r="V262" s="232">
        <f>U262*H262</f>
        <v>0</v>
      </c>
      <c r="W262" s="232">
        <v>0</v>
      </c>
      <c r="X262" s="232">
        <f>W262*H262</f>
        <v>0</v>
      </c>
      <c r="Y262" s="233" t="s">
        <v>1</v>
      </c>
      <c r="AR262" s="11" t="s">
        <v>149</v>
      </c>
      <c r="AT262" s="11" t="s">
        <v>144</v>
      </c>
      <c r="AU262" s="11" t="s">
        <v>82</v>
      </c>
      <c r="AY262" s="11" t="s">
        <v>142</v>
      </c>
      <c r="BE262" s="130">
        <f>IF(O262="základní",K262,0)</f>
        <v>1011.46</v>
      </c>
      <c r="BF262" s="130">
        <f>IF(O262="snížená",K262,0)</f>
        <v>0</v>
      </c>
      <c r="BG262" s="130">
        <f>IF(O262="zákl. přenesená",K262,0)</f>
        <v>0</v>
      </c>
      <c r="BH262" s="130">
        <f>IF(O262="sníž. přenesená",K262,0)</f>
        <v>0</v>
      </c>
      <c r="BI262" s="130">
        <f>IF(O262="nulová",K262,0)</f>
        <v>0</v>
      </c>
      <c r="BJ262" s="11" t="s">
        <v>82</v>
      </c>
      <c r="BK262" s="130">
        <f>ROUND(P262*H262,2)</f>
        <v>1011.46</v>
      </c>
      <c r="BL262" s="11" t="s">
        <v>149</v>
      </c>
      <c r="BM262" s="11" t="s">
        <v>561</v>
      </c>
    </row>
    <row r="263" s="1" customFormat="1">
      <c r="B263" s="36"/>
      <c r="C263" s="37"/>
      <c r="D263" s="234" t="s">
        <v>151</v>
      </c>
      <c r="E263" s="37"/>
      <c r="F263" s="235" t="s">
        <v>562</v>
      </c>
      <c r="G263" s="37"/>
      <c r="H263" s="37"/>
      <c r="I263" s="145"/>
      <c r="J263" s="145"/>
      <c r="K263" s="37"/>
      <c r="L263" s="37"/>
      <c r="M263" s="38"/>
      <c r="N263" s="236"/>
      <c r="O263" s="77"/>
      <c r="P263" s="77"/>
      <c r="Q263" s="77"/>
      <c r="R263" s="77"/>
      <c r="S263" s="77"/>
      <c r="T263" s="77"/>
      <c r="U263" s="77"/>
      <c r="V263" s="77"/>
      <c r="W263" s="77"/>
      <c r="X263" s="77"/>
      <c r="Y263" s="78"/>
      <c r="AT263" s="11" t="s">
        <v>151</v>
      </c>
      <c r="AU263" s="11" t="s">
        <v>82</v>
      </c>
    </row>
    <row r="264" s="1" customFormat="1" ht="22.5" customHeight="1">
      <c r="B264" s="36"/>
      <c r="C264" s="222" t="s">
        <v>563</v>
      </c>
      <c r="D264" s="222" t="s">
        <v>144</v>
      </c>
      <c r="E264" s="223" t="s">
        <v>564</v>
      </c>
      <c r="F264" s="224" t="s">
        <v>565</v>
      </c>
      <c r="G264" s="225" t="s">
        <v>147</v>
      </c>
      <c r="H264" s="226">
        <v>1</v>
      </c>
      <c r="I264" s="227">
        <v>0</v>
      </c>
      <c r="J264" s="227">
        <v>1586.2000000000001</v>
      </c>
      <c r="K264" s="228">
        <f>ROUND(P264*H264,2)</f>
        <v>1586.2000000000001</v>
      </c>
      <c r="L264" s="224" t="s">
        <v>148</v>
      </c>
      <c r="M264" s="38"/>
      <c r="N264" s="229" t="s">
        <v>1</v>
      </c>
      <c r="O264" s="230" t="s">
        <v>43</v>
      </c>
      <c r="P264" s="231">
        <f>I264+J264</f>
        <v>1586.2000000000001</v>
      </c>
      <c r="Q264" s="231">
        <f>ROUND(I264*H264,2)</f>
        <v>0</v>
      </c>
      <c r="R264" s="231">
        <f>ROUND(J264*H264,2)</f>
        <v>1586.2000000000001</v>
      </c>
      <c r="S264" s="77"/>
      <c r="T264" s="232">
        <f>S264*H264</f>
        <v>0</v>
      </c>
      <c r="U264" s="232">
        <v>0</v>
      </c>
      <c r="V264" s="232">
        <f>U264*H264</f>
        <v>0</v>
      </c>
      <c r="W264" s="232">
        <v>0</v>
      </c>
      <c r="X264" s="232">
        <f>W264*H264</f>
        <v>0</v>
      </c>
      <c r="Y264" s="233" t="s">
        <v>1</v>
      </c>
      <c r="AR264" s="11" t="s">
        <v>149</v>
      </c>
      <c r="AT264" s="11" t="s">
        <v>144</v>
      </c>
      <c r="AU264" s="11" t="s">
        <v>82</v>
      </c>
      <c r="AY264" s="11" t="s">
        <v>142</v>
      </c>
      <c r="BE264" s="130">
        <f>IF(O264="základní",K264,0)</f>
        <v>1586.2000000000001</v>
      </c>
      <c r="BF264" s="130">
        <f>IF(O264="snížená",K264,0)</f>
        <v>0</v>
      </c>
      <c r="BG264" s="130">
        <f>IF(O264="zákl. přenesená",K264,0)</f>
        <v>0</v>
      </c>
      <c r="BH264" s="130">
        <f>IF(O264="sníž. přenesená",K264,0)</f>
        <v>0</v>
      </c>
      <c r="BI264" s="130">
        <f>IF(O264="nulová",K264,0)</f>
        <v>0</v>
      </c>
      <c r="BJ264" s="11" t="s">
        <v>82</v>
      </c>
      <c r="BK264" s="130">
        <f>ROUND(P264*H264,2)</f>
        <v>1586.2000000000001</v>
      </c>
      <c r="BL264" s="11" t="s">
        <v>149</v>
      </c>
      <c r="BM264" s="11" t="s">
        <v>566</v>
      </c>
    </row>
    <row r="265" s="1" customFormat="1">
      <c r="B265" s="36"/>
      <c r="C265" s="37"/>
      <c r="D265" s="234" t="s">
        <v>151</v>
      </c>
      <c r="E265" s="37"/>
      <c r="F265" s="235" t="s">
        <v>567</v>
      </c>
      <c r="G265" s="37"/>
      <c r="H265" s="37"/>
      <c r="I265" s="145"/>
      <c r="J265" s="145"/>
      <c r="K265" s="37"/>
      <c r="L265" s="37"/>
      <c r="M265" s="38"/>
      <c r="N265" s="236"/>
      <c r="O265" s="77"/>
      <c r="P265" s="77"/>
      <c r="Q265" s="77"/>
      <c r="R265" s="77"/>
      <c r="S265" s="77"/>
      <c r="T265" s="77"/>
      <c r="U265" s="77"/>
      <c r="V265" s="77"/>
      <c r="W265" s="77"/>
      <c r="X265" s="77"/>
      <c r="Y265" s="78"/>
      <c r="AT265" s="11" t="s">
        <v>151</v>
      </c>
      <c r="AU265" s="11" t="s">
        <v>82</v>
      </c>
    </row>
    <row r="266" s="1" customFormat="1" ht="22.5" customHeight="1">
      <c r="B266" s="36"/>
      <c r="C266" s="222" t="s">
        <v>568</v>
      </c>
      <c r="D266" s="222" t="s">
        <v>144</v>
      </c>
      <c r="E266" s="223" t="s">
        <v>569</v>
      </c>
      <c r="F266" s="224" t="s">
        <v>570</v>
      </c>
      <c r="G266" s="225" t="s">
        <v>147</v>
      </c>
      <c r="H266" s="226">
        <v>1</v>
      </c>
      <c r="I266" s="227">
        <v>0</v>
      </c>
      <c r="J266" s="227">
        <v>2266</v>
      </c>
      <c r="K266" s="228">
        <f>ROUND(P266*H266,2)</f>
        <v>2266</v>
      </c>
      <c r="L266" s="224" t="s">
        <v>148</v>
      </c>
      <c r="M266" s="38"/>
      <c r="N266" s="229" t="s">
        <v>1</v>
      </c>
      <c r="O266" s="230" t="s">
        <v>43</v>
      </c>
      <c r="P266" s="231">
        <f>I266+J266</f>
        <v>2266</v>
      </c>
      <c r="Q266" s="231">
        <f>ROUND(I266*H266,2)</f>
        <v>0</v>
      </c>
      <c r="R266" s="231">
        <f>ROUND(J266*H266,2)</f>
        <v>2266</v>
      </c>
      <c r="S266" s="77"/>
      <c r="T266" s="232">
        <f>S266*H266</f>
        <v>0</v>
      </c>
      <c r="U266" s="232">
        <v>0</v>
      </c>
      <c r="V266" s="232">
        <f>U266*H266</f>
        <v>0</v>
      </c>
      <c r="W266" s="232">
        <v>0</v>
      </c>
      <c r="X266" s="232">
        <f>W266*H266</f>
        <v>0</v>
      </c>
      <c r="Y266" s="233" t="s">
        <v>1</v>
      </c>
      <c r="AR266" s="11" t="s">
        <v>149</v>
      </c>
      <c r="AT266" s="11" t="s">
        <v>144</v>
      </c>
      <c r="AU266" s="11" t="s">
        <v>82</v>
      </c>
      <c r="AY266" s="11" t="s">
        <v>142</v>
      </c>
      <c r="BE266" s="130">
        <f>IF(O266="základní",K266,0)</f>
        <v>2266</v>
      </c>
      <c r="BF266" s="130">
        <f>IF(O266="snížená",K266,0)</f>
        <v>0</v>
      </c>
      <c r="BG266" s="130">
        <f>IF(O266="zákl. přenesená",K266,0)</f>
        <v>0</v>
      </c>
      <c r="BH266" s="130">
        <f>IF(O266="sníž. přenesená",K266,0)</f>
        <v>0</v>
      </c>
      <c r="BI266" s="130">
        <f>IF(O266="nulová",K266,0)</f>
        <v>0</v>
      </c>
      <c r="BJ266" s="11" t="s">
        <v>82</v>
      </c>
      <c r="BK266" s="130">
        <f>ROUND(P266*H266,2)</f>
        <v>2266</v>
      </c>
      <c r="BL266" s="11" t="s">
        <v>149</v>
      </c>
      <c r="BM266" s="11" t="s">
        <v>571</v>
      </c>
    </row>
    <row r="267" s="1" customFormat="1">
      <c r="B267" s="36"/>
      <c r="C267" s="37"/>
      <c r="D267" s="234" t="s">
        <v>151</v>
      </c>
      <c r="E267" s="37"/>
      <c r="F267" s="235" t="s">
        <v>572</v>
      </c>
      <c r="G267" s="37"/>
      <c r="H267" s="37"/>
      <c r="I267" s="145"/>
      <c r="J267" s="145"/>
      <c r="K267" s="37"/>
      <c r="L267" s="37"/>
      <c r="M267" s="38"/>
      <c r="N267" s="236"/>
      <c r="O267" s="77"/>
      <c r="P267" s="77"/>
      <c r="Q267" s="77"/>
      <c r="R267" s="77"/>
      <c r="S267" s="77"/>
      <c r="T267" s="77"/>
      <c r="U267" s="77"/>
      <c r="V267" s="77"/>
      <c r="W267" s="77"/>
      <c r="X267" s="77"/>
      <c r="Y267" s="78"/>
      <c r="AT267" s="11" t="s">
        <v>151</v>
      </c>
      <c r="AU267" s="11" t="s">
        <v>82</v>
      </c>
    </row>
    <row r="268" s="1" customFormat="1" ht="22.5" customHeight="1">
      <c r="B268" s="36"/>
      <c r="C268" s="222" t="s">
        <v>573</v>
      </c>
      <c r="D268" s="222" t="s">
        <v>144</v>
      </c>
      <c r="E268" s="223" t="s">
        <v>574</v>
      </c>
      <c r="F268" s="224" t="s">
        <v>575</v>
      </c>
      <c r="G268" s="225" t="s">
        <v>147</v>
      </c>
      <c r="H268" s="226">
        <v>1</v>
      </c>
      <c r="I268" s="227">
        <v>0</v>
      </c>
      <c r="J268" s="227">
        <v>1246.3</v>
      </c>
      <c r="K268" s="228">
        <f>ROUND(P268*H268,2)</f>
        <v>1246.3</v>
      </c>
      <c r="L268" s="224" t="s">
        <v>148</v>
      </c>
      <c r="M268" s="38"/>
      <c r="N268" s="229" t="s">
        <v>1</v>
      </c>
      <c r="O268" s="230" t="s">
        <v>43</v>
      </c>
      <c r="P268" s="231">
        <f>I268+J268</f>
        <v>1246.3</v>
      </c>
      <c r="Q268" s="231">
        <f>ROUND(I268*H268,2)</f>
        <v>0</v>
      </c>
      <c r="R268" s="231">
        <f>ROUND(J268*H268,2)</f>
        <v>1246.3</v>
      </c>
      <c r="S268" s="77"/>
      <c r="T268" s="232">
        <f>S268*H268</f>
        <v>0</v>
      </c>
      <c r="U268" s="232">
        <v>0</v>
      </c>
      <c r="V268" s="232">
        <f>U268*H268</f>
        <v>0</v>
      </c>
      <c r="W268" s="232">
        <v>0</v>
      </c>
      <c r="X268" s="232">
        <f>W268*H268</f>
        <v>0</v>
      </c>
      <c r="Y268" s="233" t="s">
        <v>1</v>
      </c>
      <c r="AR268" s="11" t="s">
        <v>149</v>
      </c>
      <c r="AT268" s="11" t="s">
        <v>144</v>
      </c>
      <c r="AU268" s="11" t="s">
        <v>82</v>
      </c>
      <c r="AY268" s="11" t="s">
        <v>142</v>
      </c>
      <c r="BE268" s="130">
        <f>IF(O268="základní",K268,0)</f>
        <v>1246.3</v>
      </c>
      <c r="BF268" s="130">
        <f>IF(O268="snížená",K268,0)</f>
        <v>0</v>
      </c>
      <c r="BG268" s="130">
        <f>IF(O268="zákl. přenesená",K268,0)</f>
        <v>0</v>
      </c>
      <c r="BH268" s="130">
        <f>IF(O268="sníž. přenesená",K268,0)</f>
        <v>0</v>
      </c>
      <c r="BI268" s="130">
        <f>IF(O268="nulová",K268,0)</f>
        <v>0</v>
      </c>
      <c r="BJ268" s="11" t="s">
        <v>82</v>
      </c>
      <c r="BK268" s="130">
        <f>ROUND(P268*H268,2)</f>
        <v>1246.3</v>
      </c>
      <c r="BL268" s="11" t="s">
        <v>149</v>
      </c>
      <c r="BM268" s="11" t="s">
        <v>576</v>
      </c>
    </row>
    <row r="269" s="1" customFormat="1">
      <c r="B269" s="36"/>
      <c r="C269" s="37"/>
      <c r="D269" s="234" t="s">
        <v>151</v>
      </c>
      <c r="E269" s="37"/>
      <c r="F269" s="235" t="s">
        <v>577</v>
      </c>
      <c r="G269" s="37"/>
      <c r="H269" s="37"/>
      <c r="I269" s="145"/>
      <c r="J269" s="145"/>
      <c r="K269" s="37"/>
      <c r="L269" s="37"/>
      <c r="M269" s="38"/>
      <c r="N269" s="236"/>
      <c r="O269" s="77"/>
      <c r="P269" s="77"/>
      <c r="Q269" s="77"/>
      <c r="R269" s="77"/>
      <c r="S269" s="77"/>
      <c r="T269" s="77"/>
      <c r="U269" s="77"/>
      <c r="V269" s="77"/>
      <c r="W269" s="77"/>
      <c r="X269" s="77"/>
      <c r="Y269" s="78"/>
      <c r="AT269" s="11" t="s">
        <v>151</v>
      </c>
      <c r="AU269" s="11" t="s">
        <v>82</v>
      </c>
    </row>
    <row r="270" s="1" customFormat="1" ht="22.5" customHeight="1">
      <c r="B270" s="36"/>
      <c r="C270" s="222" t="s">
        <v>578</v>
      </c>
      <c r="D270" s="222" t="s">
        <v>144</v>
      </c>
      <c r="E270" s="223" t="s">
        <v>579</v>
      </c>
      <c r="F270" s="224" t="s">
        <v>580</v>
      </c>
      <c r="G270" s="225" t="s">
        <v>147</v>
      </c>
      <c r="H270" s="226">
        <v>1</v>
      </c>
      <c r="I270" s="227">
        <v>0</v>
      </c>
      <c r="J270" s="227">
        <v>3862.5</v>
      </c>
      <c r="K270" s="228">
        <f>ROUND(P270*H270,2)</f>
        <v>3862.5</v>
      </c>
      <c r="L270" s="224" t="s">
        <v>148</v>
      </c>
      <c r="M270" s="38"/>
      <c r="N270" s="229" t="s">
        <v>1</v>
      </c>
      <c r="O270" s="230" t="s">
        <v>43</v>
      </c>
      <c r="P270" s="231">
        <f>I270+J270</f>
        <v>3862.5</v>
      </c>
      <c r="Q270" s="231">
        <f>ROUND(I270*H270,2)</f>
        <v>0</v>
      </c>
      <c r="R270" s="231">
        <f>ROUND(J270*H270,2)</f>
        <v>3862.5</v>
      </c>
      <c r="S270" s="77"/>
      <c r="T270" s="232">
        <f>S270*H270</f>
        <v>0</v>
      </c>
      <c r="U270" s="232">
        <v>0</v>
      </c>
      <c r="V270" s="232">
        <f>U270*H270</f>
        <v>0</v>
      </c>
      <c r="W270" s="232">
        <v>0</v>
      </c>
      <c r="X270" s="232">
        <f>W270*H270</f>
        <v>0</v>
      </c>
      <c r="Y270" s="233" t="s">
        <v>1</v>
      </c>
      <c r="AR270" s="11" t="s">
        <v>149</v>
      </c>
      <c r="AT270" s="11" t="s">
        <v>144</v>
      </c>
      <c r="AU270" s="11" t="s">
        <v>82</v>
      </c>
      <c r="AY270" s="11" t="s">
        <v>142</v>
      </c>
      <c r="BE270" s="130">
        <f>IF(O270="základní",K270,0)</f>
        <v>3862.5</v>
      </c>
      <c r="BF270" s="130">
        <f>IF(O270="snížená",K270,0)</f>
        <v>0</v>
      </c>
      <c r="BG270" s="130">
        <f>IF(O270="zákl. přenesená",K270,0)</f>
        <v>0</v>
      </c>
      <c r="BH270" s="130">
        <f>IF(O270="sníž. přenesená",K270,0)</f>
        <v>0</v>
      </c>
      <c r="BI270" s="130">
        <f>IF(O270="nulová",K270,0)</f>
        <v>0</v>
      </c>
      <c r="BJ270" s="11" t="s">
        <v>82</v>
      </c>
      <c r="BK270" s="130">
        <f>ROUND(P270*H270,2)</f>
        <v>3862.5</v>
      </c>
      <c r="BL270" s="11" t="s">
        <v>149</v>
      </c>
      <c r="BM270" s="11" t="s">
        <v>581</v>
      </c>
    </row>
    <row r="271" s="1" customFormat="1">
      <c r="B271" s="36"/>
      <c r="C271" s="37"/>
      <c r="D271" s="234" t="s">
        <v>151</v>
      </c>
      <c r="E271" s="37"/>
      <c r="F271" s="235" t="s">
        <v>582</v>
      </c>
      <c r="G271" s="37"/>
      <c r="H271" s="37"/>
      <c r="I271" s="145"/>
      <c r="J271" s="145"/>
      <c r="K271" s="37"/>
      <c r="L271" s="37"/>
      <c r="M271" s="38"/>
      <c r="N271" s="236"/>
      <c r="O271" s="77"/>
      <c r="P271" s="77"/>
      <c r="Q271" s="77"/>
      <c r="R271" s="77"/>
      <c r="S271" s="77"/>
      <c r="T271" s="77"/>
      <c r="U271" s="77"/>
      <c r="V271" s="77"/>
      <c r="W271" s="77"/>
      <c r="X271" s="77"/>
      <c r="Y271" s="78"/>
      <c r="AT271" s="11" t="s">
        <v>151</v>
      </c>
      <c r="AU271" s="11" t="s">
        <v>82</v>
      </c>
    </row>
    <row r="272" s="1" customFormat="1" ht="22.5" customHeight="1">
      <c r="B272" s="36"/>
      <c r="C272" s="222" t="s">
        <v>583</v>
      </c>
      <c r="D272" s="222" t="s">
        <v>144</v>
      </c>
      <c r="E272" s="223" t="s">
        <v>584</v>
      </c>
      <c r="F272" s="224" t="s">
        <v>585</v>
      </c>
      <c r="G272" s="225" t="s">
        <v>147</v>
      </c>
      <c r="H272" s="226">
        <v>1</v>
      </c>
      <c r="I272" s="227">
        <v>0</v>
      </c>
      <c r="J272" s="227">
        <v>3769.8000000000002</v>
      </c>
      <c r="K272" s="228">
        <f>ROUND(P272*H272,2)</f>
        <v>3769.8000000000002</v>
      </c>
      <c r="L272" s="224" t="s">
        <v>148</v>
      </c>
      <c r="M272" s="38"/>
      <c r="N272" s="229" t="s">
        <v>1</v>
      </c>
      <c r="O272" s="230" t="s">
        <v>43</v>
      </c>
      <c r="P272" s="231">
        <f>I272+J272</f>
        <v>3769.8000000000002</v>
      </c>
      <c r="Q272" s="231">
        <f>ROUND(I272*H272,2)</f>
        <v>0</v>
      </c>
      <c r="R272" s="231">
        <f>ROUND(J272*H272,2)</f>
        <v>3769.8000000000002</v>
      </c>
      <c r="S272" s="77"/>
      <c r="T272" s="232">
        <f>S272*H272</f>
        <v>0</v>
      </c>
      <c r="U272" s="232">
        <v>0</v>
      </c>
      <c r="V272" s="232">
        <f>U272*H272</f>
        <v>0</v>
      </c>
      <c r="W272" s="232">
        <v>0</v>
      </c>
      <c r="X272" s="232">
        <f>W272*H272</f>
        <v>0</v>
      </c>
      <c r="Y272" s="233" t="s">
        <v>1</v>
      </c>
      <c r="AR272" s="11" t="s">
        <v>149</v>
      </c>
      <c r="AT272" s="11" t="s">
        <v>144</v>
      </c>
      <c r="AU272" s="11" t="s">
        <v>82</v>
      </c>
      <c r="AY272" s="11" t="s">
        <v>142</v>
      </c>
      <c r="BE272" s="130">
        <f>IF(O272="základní",K272,0)</f>
        <v>3769.8000000000002</v>
      </c>
      <c r="BF272" s="130">
        <f>IF(O272="snížená",K272,0)</f>
        <v>0</v>
      </c>
      <c r="BG272" s="130">
        <f>IF(O272="zákl. přenesená",K272,0)</f>
        <v>0</v>
      </c>
      <c r="BH272" s="130">
        <f>IF(O272="sníž. přenesená",K272,0)</f>
        <v>0</v>
      </c>
      <c r="BI272" s="130">
        <f>IF(O272="nulová",K272,0)</f>
        <v>0</v>
      </c>
      <c r="BJ272" s="11" t="s">
        <v>82</v>
      </c>
      <c r="BK272" s="130">
        <f>ROUND(P272*H272,2)</f>
        <v>3769.8000000000002</v>
      </c>
      <c r="BL272" s="11" t="s">
        <v>149</v>
      </c>
      <c r="BM272" s="11" t="s">
        <v>586</v>
      </c>
    </row>
    <row r="273" s="1" customFormat="1">
      <c r="B273" s="36"/>
      <c r="C273" s="37"/>
      <c r="D273" s="234" t="s">
        <v>151</v>
      </c>
      <c r="E273" s="37"/>
      <c r="F273" s="235" t="s">
        <v>587</v>
      </c>
      <c r="G273" s="37"/>
      <c r="H273" s="37"/>
      <c r="I273" s="145"/>
      <c r="J273" s="145"/>
      <c r="K273" s="37"/>
      <c r="L273" s="37"/>
      <c r="M273" s="38"/>
      <c r="N273" s="236"/>
      <c r="O273" s="77"/>
      <c r="P273" s="77"/>
      <c r="Q273" s="77"/>
      <c r="R273" s="77"/>
      <c r="S273" s="77"/>
      <c r="T273" s="77"/>
      <c r="U273" s="77"/>
      <c r="V273" s="77"/>
      <c r="W273" s="77"/>
      <c r="X273" s="77"/>
      <c r="Y273" s="78"/>
      <c r="AT273" s="11" t="s">
        <v>151</v>
      </c>
      <c r="AU273" s="11" t="s">
        <v>82</v>
      </c>
    </row>
    <row r="274" s="1" customFormat="1" ht="22.5" customHeight="1">
      <c r="B274" s="36"/>
      <c r="C274" s="222" t="s">
        <v>588</v>
      </c>
      <c r="D274" s="222" t="s">
        <v>144</v>
      </c>
      <c r="E274" s="223" t="s">
        <v>589</v>
      </c>
      <c r="F274" s="224" t="s">
        <v>590</v>
      </c>
      <c r="G274" s="225" t="s">
        <v>147</v>
      </c>
      <c r="H274" s="226">
        <v>1</v>
      </c>
      <c r="I274" s="227">
        <v>0</v>
      </c>
      <c r="J274" s="227">
        <v>5283.8999999999996</v>
      </c>
      <c r="K274" s="228">
        <f>ROUND(P274*H274,2)</f>
        <v>5283.8999999999996</v>
      </c>
      <c r="L274" s="224" t="s">
        <v>148</v>
      </c>
      <c r="M274" s="38"/>
      <c r="N274" s="229" t="s">
        <v>1</v>
      </c>
      <c r="O274" s="230" t="s">
        <v>43</v>
      </c>
      <c r="P274" s="231">
        <f>I274+J274</f>
        <v>5283.8999999999996</v>
      </c>
      <c r="Q274" s="231">
        <f>ROUND(I274*H274,2)</f>
        <v>0</v>
      </c>
      <c r="R274" s="231">
        <f>ROUND(J274*H274,2)</f>
        <v>5283.8999999999996</v>
      </c>
      <c r="S274" s="77"/>
      <c r="T274" s="232">
        <f>S274*H274</f>
        <v>0</v>
      </c>
      <c r="U274" s="232">
        <v>0</v>
      </c>
      <c r="V274" s="232">
        <f>U274*H274</f>
        <v>0</v>
      </c>
      <c r="W274" s="232">
        <v>0</v>
      </c>
      <c r="X274" s="232">
        <f>W274*H274</f>
        <v>0</v>
      </c>
      <c r="Y274" s="233" t="s">
        <v>1</v>
      </c>
      <c r="AR274" s="11" t="s">
        <v>149</v>
      </c>
      <c r="AT274" s="11" t="s">
        <v>144</v>
      </c>
      <c r="AU274" s="11" t="s">
        <v>82</v>
      </c>
      <c r="AY274" s="11" t="s">
        <v>142</v>
      </c>
      <c r="BE274" s="130">
        <f>IF(O274="základní",K274,0)</f>
        <v>5283.8999999999996</v>
      </c>
      <c r="BF274" s="130">
        <f>IF(O274="snížená",K274,0)</f>
        <v>0</v>
      </c>
      <c r="BG274" s="130">
        <f>IF(O274="zákl. přenesená",K274,0)</f>
        <v>0</v>
      </c>
      <c r="BH274" s="130">
        <f>IF(O274="sníž. přenesená",K274,0)</f>
        <v>0</v>
      </c>
      <c r="BI274" s="130">
        <f>IF(O274="nulová",K274,0)</f>
        <v>0</v>
      </c>
      <c r="BJ274" s="11" t="s">
        <v>82</v>
      </c>
      <c r="BK274" s="130">
        <f>ROUND(P274*H274,2)</f>
        <v>5283.8999999999996</v>
      </c>
      <c r="BL274" s="11" t="s">
        <v>149</v>
      </c>
      <c r="BM274" s="11" t="s">
        <v>591</v>
      </c>
    </row>
    <row r="275" s="1" customFormat="1">
      <c r="B275" s="36"/>
      <c r="C275" s="37"/>
      <c r="D275" s="234" t="s">
        <v>151</v>
      </c>
      <c r="E275" s="37"/>
      <c r="F275" s="235" t="s">
        <v>592</v>
      </c>
      <c r="G275" s="37"/>
      <c r="H275" s="37"/>
      <c r="I275" s="145"/>
      <c r="J275" s="145"/>
      <c r="K275" s="37"/>
      <c r="L275" s="37"/>
      <c r="M275" s="38"/>
      <c r="N275" s="236"/>
      <c r="O275" s="77"/>
      <c r="P275" s="77"/>
      <c r="Q275" s="77"/>
      <c r="R275" s="77"/>
      <c r="S275" s="77"/>
      <c r="T275" s="77"/>
      <c r="U275" s="77"/>
      <c r="V275" s="77"/>
      <c r="W275" s="77"/>
      <c r="X275" s="77"/>
      <c r="Y275" s="78"/>
      <c r="AT275" s="11" t="s">
        <v>151</v>
      </c>
      <c r="AU275" s="11" t="s">
        <v>82</v>
      </c>
    </row>
    <row r="276" s="1" customFormat="1" ht="22.5" customHeight="1">
      <c r="B276" s="36"/>
      <c r="C276" s="222" t="s">
        <v>593</v>
      </c>
      <c r="D276" s="222" t="s">
        <v>144</v>
      </c>
      <c r="E276" s="223" t="s">
        <v>594</v>
      </c>
      <c r="F276" s="224" t="s">
        <v>595</v>
      </c>
      <c r="G276" s="225" t="s">
        <v>147</v>
      </c>
      <c r="H276" s="226">
        <v>1</v>
      </c>
      <c r="I276" s="227">
        <v>0</v>
      </c>
      <c r="J276" s="227">
        <v>4985.1999999999998</v>
      </c>
      <c r="K276" s="228">
        <f>ROUND(P276*H276,2)</f>
        <v>4985.1999999999998</v>
      </c>
      <c r="L276" s="224" t="s">
        <v>148</v>
      </c>
      <c r="M276" s="38"/>
      <c r="N276" s="229" t="s">
        <v>1</v>
      </c>
      <c r="O276" s="230" t="s">
        <v>43</v>
      </c>
      <c r="P276" s="231">
        <f>I276+J276</f>
        <v>4985.1999999999998</v>
      </c>
      <c r="Q276" s="231">
        <f>ROUND(I276*H276,2)</f>
        <v>0</v>
      </c>
      <c r="R276" s="231">
        <f>ROUND(J276*H276,2)</f>
        <v>4985.1999999999998</v>
      </c>
      <c r="S276" s="77"/>
      <c r="T276" s="232">
        <f>S276*H276</f>
        <v>0</v>
      </c>
      <c r="U276" s="232">
        <v>0</v>
      </c>
      <c r="V276" s="232">
        <f>U276*H276</f>
        <v>0</v>
      </c>
      <c r="W276" s="232">
        <v>0</v>
      </c>
      <c r="X276" s="232">
        <f>W276*H276</f>
        <v>0</v>
      </c>
      <c r="Y276" s="233" t="s">
        <v>1</v>
      </c>
      <c r="AR276" s="11" t="s">
        <v>149</v>
      </c>
      <c r="AT276" s="11" t="s">
        <v>144</v>
      </c>
      <c r="AU276" s="11" t="s">
        <v>82</v>
      </c>
      <c r="AY276" s="11" t="s">
        <v>142</v>
      </c>
      <c r="BE276" s="130">
        <f>IF(O276="základní",K276,0)</f>
        <v>4985.1999999999998</v>
      </c>
      <c r="BF276" s="130">
        <f>IF(O276="snížená",K276,0)</f>
        <v>0</v>
      </c>
      <c r="BG276" s="130">
        <f>IF(O276="zákl. přenesená",K276,0)</f>
        <v>0</v>
      </c>
      <c r="BH276" s="130">
        <f>IF(O276="sníž. přenesená",K276,0)</f>
        <v>0</v>
      </c>
      <c r="BI276" s="130">
        <f>IF(O276="nulová",K276,0)</f>
        <v>0</v>
      </c>
      <c r="BJ276" s="11" t="s">
        <v>82</v>
      </c>
      <c r="BK276" s="130">
        <f>ROUND(P276*H276,2)</f>
        <v>4985.1999999999998</v>
      </c>
      <c r="BL276" s="11" t="s">
        <v>149</v>
      </c>
      <c r="BM276" s="11" t="s">
        <v>596</v>
      </c>
    </row>
    <row r="277" s="1" customFormat="1">
      <c r="B277" s="36"/>
      <c r="C277" s="37"/>
      <c r="D277" s="234" t="s">
        <v>151</v>
      </c>
      <c r="E277" s="37"/>
      <c r="F277" s="235" t="s">
        <v>597</v>
      </c>
      <c r="G277" s="37"/>
      <c r="H277" s="37"/>
      <c r="I277" s="145"/>
      <c r="J277" s="145"/>
      <c r="K277" s="37"/>
      <c r="L277" s="37"/>
      <c r="M277" s="38"/>
      <c r="N277" s="236"/>
      <c r="O277" s="77"/>
      <c r="P277" s="77"/>
      <c r="Q277" s="77"/>
      <c r="R277" s="77"/>
      <c r="S277" s="77"/>
      <c r="T277" s="77"/>
      <c r="U277" s="77"/>
      <c r="V277" s="77"/>
      <c r="W277" s="77"/>
      <c r="X277" s="77"/>
      <c r="Y277" s="78"/>
      <c r="AT277" s="11" t="s">
        <v>151</v>
      </c>
      <c r="AU277" s="11" t="s">
        <v>82</v>
      </c>
    </row>
    <row r="278" s="1" customFormat="1" ht="22.5" customHeight="1">
      <c r="B278" s="36"/>
      <c r="C278" s="222" t="s">
        <v>598</v>
      </c>
      <c r="D278" s="222" t="s">
        <v>144</v>
      </c>
      <c r="E278" s="223" t="s">
        <v>599</v>
      </c>
      <c r="F278" s="224" t="s">
        <v>600</v>
      </c>
      <c r="G278" s="225" t="s">
        <v>147</v>
      </c>
      <c r="H278" s="226">
        <v>1</v>
      </c>
      <c r="I278" s="227">
        <v>0</v>
      </c>
      <c r="J278" s="227">
        <v>2307.1999999999998</v>
      </c>
      <c r="K278" s="228">
        <f>ROUND(P278*H278,2)</f>
        <v>2307.1999999999998</v>
      </c>
      <c r="L278" s="224" t="s">
        <v>148</v>
      </c>
      <c r="M278" s="38"/>
      <c r="N278" s="229" t="s">
        <v>1</v>
      </c>
      <c r="O278" s="230" t="s">
        <v>43</v>
      </c>
      <c r="P278" s="231">
        <f>I278+J278</f>
        <v>2307.1999999999998</v>
      </c>
      <c r="Q278" s="231">
        <f>ROUND(I278*H278,2)</f>
        <v>0</v>
      </c>
      <c r="R278" s="231">
        <f>ROUND(J278*H278,2)</f>
        <v>2307.1999999999998</v>
      </c>
      <c r="S278" s="77"/>
      <c r="T278" s="232">
        <f>S278*H278</f>
        <v>0</v>
      </c>
      <c r="U278" s="232">
        <v>0</v>
      </c>
      <c r="V278" s="232">
        <f>U278*H278</f>
        <v>0</v>
      </c>
      <c r="W278" s="232">
        <v>0</v>
      </c>
      <c r="X278" s="232">
        <f>W278*H278</f>
        <v>0</v>
      </c>
      <c r="Y278" s="233" t="s">
        <v>1</v>
      </c>
      <c r="AR278" s="11" t="s">
        <v>149</v>
      </c>
      <c r="AT278" s="11" t="s">
        <v>144</v>
      </c>
      <c r="AU278" s="11" t="s">
        <v>82</v>
      </c>
      <c r="AY278" s="11" t="s">
        <v>142</v>
      </c>
      <c r="BE278" s="130">
        <f>IF(O278="základní",K278,0)</f>
        <v>2307.1999999999998</v>
      </c>
      <c r="BF278" s="130">
        <f>IF(O278="snížená",K278,0)</f>
        <v>0</v>
      </c>
      <c r="BG278" s="130">
        <f>IF(O278="zákl. přenesená",K278,0)</f>
        <v>0</v>
      </c>
      <c r="BH278" s="130">
        <f>IF(O278="sníž. přenesená",K278,0)</f>
        <v>0</v>
      </c>
      <c r="BI278" s="130">
        <f>IF(O278="nulová",K278,0)</f>
        <v>0</v>
      </c>
      <c r="BJ278" s="11" t="s">
        <v>82</v>
      </c>
      <c r="BK278" s="130">
        <f>ROUND(P278*H278,2)</f>
        <v>2307.1999999999998</v>
      </c>
      <c r="BL278" s="11" t="s">
        <v>149</v>
      </c>
      <c r="BM278" s="11" t="s">
        <v>601</v>
      </c>
    </row>
    <row r="279" s="1" customFormat="1">
      <c r="B279" s="36"/>
      <c r="C279" s="37"/>
      <c r="D279" s="234" t="s">
        <v>151</v>
      </c>
      <c r="E279" s="37"/>
      <c r="F279" s="235" t="s">
        <v>602</v>
      </c>
      <c r="G279" s="37"/>
      <c r="H279" s="37"/>
      <c r="I279" s="145"/>
      <c r="J279" s="145"/>
      <c r="K279" s="37"/>
      <c r="L279" s="37"/>
      <c r="M279" s="38"/>
      <c r="N279" s="236"/>
      <c r="O279" s="77"/>
      <c r="P279" s="77"/>
      <c r="Q279" s="77"/>
      <c r="R279" s="77"/>
      <c r="S279" s="77"/>
      <c r="T279" s="77"/>
      <c r="U279" s="77"/>
      <c r="V279" s="77"/>
      <c r="W279" s="77"/>
      <c r="X279" s="77"/>
      <c r="Y279" s="78"/>
      <c r="AT279" s="11" t="s">
        <v>151</v>
      </c>
      <c r="AU279" s="11" t="s">
        <v>82</v>
      </c>
    </row>
    <row r="280" s="1" customFormat="1" ht="22.5" customHeight="1">
      <c r="B280" s="36"/>
      <c r="C280" s="222" t="s">
        <v>603</v>
      </c>
      <c r="D280" s="222" t="s">
        <v>144</v>
      </c>
      <c r="E280" s="223" t="s">
        <v>604</v>
      </c>
      <c r="F280" s="224" t="s">
        <v>605</v>
      </c>
      <c r="G280" s="225" t="s">
        <v>147</v>
      </c>
      <c r="H280" s="226">
        <v>1</v>
      </c>
      <c r="I280" s="227">
        <v>0</v>
      </c>
      <c r="J280" s="227">
        <v>2863.4000000000001</v>
      </c>
      <c r="K280" s="228">
        <f>ROUND(P280*H280,2)</f>
        <v>2863.4000000000001</v>
      </c>
      <c r="L280" s="224" t="s">
        <v>148</v>
      </c>
      <c r="M280" s="38"/>
      <c r="N280" s="229" t="s">
        <v>1</v>
      </c>
      <c r="O280" s="230" t="s">
        <v>43</v>
      </c>
      <c r="P280" s="231">
        <f>I280+J280</f>
        <v>2863.4000000000001</v>
      </c>
      <c r="Q280" s="231">
        <f>ROUND(I280*H280,2)</f>
        <v>0</v>
      </c>
      <c r="R280" s="231">
        <f>ROUND(J280*H280,2)</f>
        <v>2863.4000000000001</v>
      </c>
      <c r="S280" s="77"/>
      <c r="T280" s="232">
        <f>S280*H280</f>
        <v>0</v>
      </c>
      <c r="U280" s="232">
        <v>0</v>
      </c>
      <c r="V280" s="232">
        <f>U280*H280</f>
        <v>0</v>
      </c>
      <c r="W280" s="232">
        <v>0</v>
      </c>
      <c r="X280" s="232">
        <f>W280*H280</f>
        <v>0</v>
      </c>
      <c r="Y280" s="233" t="s">
        <v>1</v>
      </c>
      <c r="AR280" s="11" t="s">
        <v>149</v>
      </c>
      <c r="AT280" s="11" t="s">
        <v>144</v>
      </c>
      <c r="AU280" s="11" t="s">
        <v>82</v>
      </c>
      <c r="AY280" s="11" t="s">
        <v>142</v>
      </c>
      <c r="BE280" s="130">
        <f>IF(O280="základní",K280,0)</f>
        <v>2863.4000000000001</v>
      </c>
      <c r="BF280" s="130">
        <f>IF(O280="snížená",K280,0)</f>
        <v>0</v>
      </c>
      <c r="BG280" s="130">
        <f>IF(O280="zákl. přenesená",K280,0)</f>
        <v>0</v>
      </c>
      <c r="BH280" s="130">
        <f>IF(O280="sníž. přenesená",K280,0)</f>
        <v>0</v>
      </c>
      <c r="BI280" s="130">
        <f>IF(O280="nulová",K280,0)</f>
        <v>0</v>
      </c>
      <c r="BJ280" s="11" t="s">
        <v>82</v>
      </c>
      <c r="BK280" s="130">
        <f>ROUND(P280*H280,2)</f>
        <v>2863.4000000000001</v>
      </c>
      <c r="BL280" s="11" t="s">
        <v>149</v>
      </c>
      <c r="BM280" s="11" t="s">
        <v>606</v>
      </c>
    </row>
    <row r="281" s="1" customFormat="1">
      <c r="B281" s="36"/>
      <c r="C281" s="37"/>
      <c r="D281" s="234" t="s">
        <v>151</v>
      </c>
      <c r="E281" s="37"/>
      <c r="F281" s="235" t="s">
        <v>607</v>
      </c>
      <c r="G281" s="37"/>
      <c r="H281" s="37"/>
      <c r="I281" s="145"/>
      <c r="J281" s="145"/>
      <c r="K281" s="37"/>
      <c r="L281" s="37"/>
      <c r="M281" s="38"/>
      <c r="N281" s="236"/>
      <c r="O281" s="77"/>
      <c r="P281" s="77"/>
      <c r="Q281" s="77"/>
      <c r="R281" s="77"/>
      <c r="S281" s="77"/>
      <c r="T281" s="77"/>
      <c r="U281" s="77"/>
      <c r="V281" s="77"/>
      <c r="W281" s="77"/>
      <c r="X281" s="77"/>
      <c r="Y281" s="78"/>
      <c r="AT281" s="11" t="s">
        <v>151</v>
      </c>
      <c r="AU281" s="11" t="s">
        <v>82</v>
      </c>
    </row>
    <row r="282" s="1" customFormat="1" ht="22.5" customHeight="1">
      <c r="B282" s="36"/>
      <c r="C282" s="222" t="s">
        <v>608</v>
      </c>
      <c r="D282" s="222" t="s">
        <v>144</v>
      </c>
      <c r="E282" s="223" t="s">
        <v>609</v>
      </c>
      <c r="F282" s="224" t="s">
        <v>610</v>
      </c>
      <c r="G282" s="225" t="s">
        <v>147</v>
      </c>
      <c r="H282" s="226">
        <v>1</v>
      </c>
      <c r="I282" s="227">
        <v>0</v>
      </c>
      <c r="J282" s="227">
        <v>3811</v>
      </c>
      <c r="K282" s="228">
        <f>ROUND(P282*H282,2)</f>
        <v>3811</v>
      </c>
      <c r="L282" s="224" t="s">
        <v>148</v>
      </c>
      <c r="M282" s="38"/>
      <c r="N282" s="229" t="s">
        <v>1</v>
      </c>
      <c r="O282" s="230" t="s">
        <v>43</v>
      </c>
      <c r="P282" s="231">
        <f>I282+J282</f>
        <v>3811</v>
      </c>
      <c r="Q282" s="231">
        <f>ROUND(I282*H282,2)</f>
        <v>0</v>
      </c>
      <c r="R282" s="231">
        <f>ROUND(J282*H282,2)</f>
        <v>3811</v>
      </c>
      <c r="S282" s="77"/>
      <c r="T282" s="232">
        <f>S282*H282</f>
        <v>0</v>
      </c>
      <c r="U282" s="232">
        <v>0</v>
      </c>
      <c r="V282" s="232">
        <f>U282*H282</f>
        <v>0</v>
      </c>
      <c r="W282" s="232">
        <v>0</v>
      </c>
      <c r="X282" s="232">
        <f>W282*H282</f>
        <v>0</v>
      </c>
      <c r="Y282" s="233" t="s">
        <v>1</v>
      </c>
      <c r="AR282" s="11" t="s">
        <v>149</v>
      </c>
      <c r="AT282" s="11" t="s">
        <v>144</v>
      </c>
      <c r="AU282" s="11" t="s">
        <v>82</v>
      </c>
      <c r="AY282" s="11" t="s">
        <v>142</v>
      </c>
      <c r="BE282" s="130">
        <f>IF(O282="základní",K282,0)</f>
        <v>3811</v>
      </c>
      <c r="BF282" s="130">
        <f>IF(O282="snížená",K282,0)</f>
        <v>0</v>
      </c>
      <c r="BG282" s="130">
        <f>IF(O282="zákl. přenesená",K282,0)</f>
        <v>0</v>
      </c>
      <c r="BH282" s="130">
        <f>IF(O282="sníž. přenesená",K282,0)</f>
        <v>0</v>
      </c>
      <c r="BI282" s="130">
        <f>IF(O282="nulová",K282,0)</f>
        <v>0</v>
      </c>
      <c r="BJ282" s="11" t="s">
        <v>82</v>
      </c>
      <c r="BK282" s="130">
        <f>ROUND(P282*H282,2)</f>
        <v>3811</v>
      </c>
      <c r="BL282" s="11" t="s">
        <v>149</v>
      </c>
      <c r="BM282" s="11" t="s">
        <v>611</v>
      </c>
    </row>
    <row r="283" s="1" customFormat="1">
      <c r="B283" s="36"/>
      <c r="C283" s="37"/>
      <c r="D283" s="234" t="s">
        <v>151</v>
      </c>
      <c r="E283" s="37"/>
      <c r="F283" s="235" t="s">
        <v>612</v>
      </c>
      <c r="G283" s="37"/>
      <c r="H283" s="37"/>
      <c r="I283" s="145"/>
      <c r="J283" s="145"/>
      <c r="K283" s="37"/>
      <c r="L283" s="37"/>
      <c r="M283" s="38"/>
      <c r="N283" s="236"/>
      <c r="O283" s="77"/>
      <c r="P283" s="77"/>
      <c r="Q283" s="77"/>
      <c r="R283" s="77"/>
      <c r="S283" s="77"/>
      <c r="T283" s="77"/>
      <c r="U283" s="77"/>
      <c r="V283" s="77"/>
      <c r="W283" s="77"/>
      <c r="X283" s="77"/>
      <c r="Y283" s="78"/>
      <c r="AT283" s="11" t="s">
        <v>151</v>
      </c>
      <c r="AU283" s="11" t="s">
        <v>82</v>
      </c>
    </row>
    <row r="284" s="1" customFormat="1" ht="22.5" customHeight="1">
      <c r="B284" s="36"/>
      <c r="C284" s="222" t="s">
        <v>613</v>
      </c>
      <c r="D284" s="222" t="s">
        <v>144</v>
      </c>
      <c r="E284" s="223" t="s">
        <v>614</v>
      </c>
      <c r="F284" s="224" t="s">
        <v>615</v>
      </c>
      <c r="G284" s="225" t="s">
        <v>147</v>
      </c>
      <c r="H284" s="226">
        <v>1</v>
      </c>
      <c r="I284" s="227">
        <v>0</v>
      </c>
      <c r="J284" s="227">
        <v>3038.5</v>
      </c>
      <c r="K284" s="228">
        <f>ROUND(P284*H284,2)</f>
        <v>3038.5</v>
      </c>
      <c r="L284" s="224" t="s">
        <v>148</v>
      </c>
      <c r="M284" s="38"/>
      <c r="N284" s="229" t="s">
        <v>1</v>
      </c>
      <c r="O284" s="230" t="s">
        <v>43</v>
      </c>
      <c r="P284" s="231">
        <f>I284+J284</f>
        <v>3038.5</v>
      </c>
      <c r="Q284" s="231">
        <f>ROUND(I284*H284,2)</f>
        <v>0</v>
      </c>
      <c r="R284" s="231">
        <f>ROUND(J284*H284,2)</f>
        <v>3038.5</v>
      </c>
      <c r="S284" s="77"/>
      <c r="T284" s="232">
        <f>S284*H284</f>
        <v>0</v>
      </c>
      <c r="U284" s="232">
        <v>0</v>
      </c>
      <c r="V284" s="232">
        <f>U284*H284</f>
        <v>0</v>
      </c>
      <c r="W284" s="232">
        <v>0</v>
      </c>
      <c r="X284" s="232">
        <f>W284*H284</f>
        <v>0</v>
      </c>
      <c r="Y284" s="233" t="s">
        <v>1</v>
      </c>
      <c r="AR284" s="11" t="s">
        <v>149</v>
      </c>
      <c r="AT284" s="11" t="s">
        <v>144</v>
      </c>
      <c r="AU284" s="11" t="s">
        <v>82</v>
      </c>
      <c r="AY284" s="11" t="s">
        <v>142</v>
      </c>
      <c r="BE284" s="130">
        <f>IF(O284="základní",K284,0)</f>
        <v>3038.5</v>
      </c>
      <c r="BF284" s="130">
        <f>IF(O284="snížená",K284,0)</f>
        <v>0</v>
      </c>
      <c r="BG284" s="130">
        <f>IF(O284="zákl. přenesená",K284,0)</f>
        <v>0</v>
      </c>
      <c r="BH284" s="130">
        <f>IF(O284="sníž. přenesená",K284,0)</f>
        <v>0</v>
      </c>
      <c r="BI284" s="130">
        <f>IF(O284="nulová",K284,0)</f>
        <v>0</v>
      </c>
      <c r="BJ284" s="11" t="s">
        <v>82</v>
      </c>
      <c r="BK284" s="130">
        <f>ROUND(P284*H284,2)</f>
        <v>3038.5</v>
      </c>
      <c r="BL284" s="11" t="s">
        <v>149</v>
      </c>
      <c r="BM284" s="11" t="s">
        <v>616</v>
      </c>
    </row>
    <row r="285" s="1" customFormat="1">
      <c r="B285" s="36"/>
      <c r="C285" s="37"/>
      <c r="D285" s="234" t="s">
        <v>151</v>
      </c>
      <c r="E285" s="37"/>
      <c r="F285" s="235" t="s">
        <v>617</v>
      </c>
      <c r="G285" s="37"/>
      <c r="H285" s="37"/>
      <c r="I285" s="145"/>
      <c r="J285" s="145"/>
      <c r="K285" s="37"/>
      <c r="L285" s="37"/>
      <c r="M285" s="38"/>
      <c r="N285" s="236"/>
      <c r="O285" s="77"/>
      <c r="P285" s="77"/>
      <c r="Q285" s="77"/>
      <c r="R285" s="77"/>
      <c r="S285" s="77"/>
      <c r="T285" s="77"/>
      <c r="U285" s="77"/>
      <c r="V285" s="77"/>
      <c r="W285" s="77"/>
      <c r="X285" s="77"/>
      <c r="Y285" s="78"/>
      <c r="AT285" s="11" t="s">
        <v>151</v>
      </c>
      <c r="AU285" s="11" t="s">
        <v>82</v>
      </c>
    </row>
    <row r="286" s="1" customFormat="1" ht="22.5" customHeight="1">
      <c r="B286" s="36"/>
      <c r="C286" s="222" t="s">
        <v>618</v>
      </c>
      <c r="D286" s="222" t="s">
        <v>144</v>
      </c>
      <c r="E286" s="223" t="s">
        <v>619</v>
      </c>
      <c r="F286" s="224" t="s">
        <v>620</v>
      </c>
      <c r="G286" s="225" t="s">
        <v>147</v>
      </c>
      <c r="H286" s="226">
        <v>1</v>
      </c>
      <c r="I286" s="227">
        <v>0</v>
      </c>
      <c r="J286" s="227">
        <v>3522.5999999999999</v>
      </c>
      <c r="K286" s="228">
        <f>ROUND(P286*H286,2)</f>
        <v>3522.5999999999999</v>
      </c>
      <c r="L286" s="224" t="s">
        <v>148</v>
      </c>
      <c r="M286" s="38"/>
      <c r="N286" s="229" t="s">
        <v>1</v>
      </c>
      <c r="O286" s="230" t="s">
        <v>43</v>
      </c>
      <c r="P286" s="231">
        <f>I286+J286</f>
        <v>3522.5999999999999</v>
      </c>
      <c r="Q286" s="231">
        <f>ROUND(I286*H286,2)</f>
        <v>0</v>
      </c>
      <c r="R286" s="231">
        <f>ROUND(J286*H286,2)</f>
        <v>3522.5999999999999</v>
      </c>
      <c r="S286" s="77"/>
      <c r="T286" s="232">
        <f>S286*H286</f>
        <v>0</v>
      </c>
      <c r="U286" s="232">
        <v>0</v>
      </c>
      <c r="V286" s="232">
        <f>U286*H286</f>
        <v>0</v>
      </c>
      <c r="W286" s="232">
        <v>0</v>
      </c>
      <c r="X286" s="232">
        <f>W286*H286</f>
        <v>0</v>
      </c>
      <c r="Y286" s="233" t="s">
        <v>1</v>
      </c>
      <c r="AR286" s="11" t="s">
        <v>149</v>
      </c>
      <c r="AT286" s="11" t="s">
        <v>144</v>
      </c>
      <c r="AU286" s="11" t="s">
        <v>82</v>
      </c>
      <c r="AY286" s="11" t="s">
        <v>142</v>
      </c>
      <c r="BE286" s="130">
        <f>IF(O286="základní",K286,0)</f>
        <v>3522.5999999999999</v>
      </c>
      <c r="BF286" s="130">
        <f>IF(O286="snížená",K286,0)</f>
        <v>0</v>
      </c>
      <c r="BG286" s="130">
        <f>IF(O286="zákl. přenesená",K286,0)</f>
        <v>0</v>
      </c>
      <c r="BH286" s="130">
        <f>IF(O286="sníž. přenesená",K286,0)</f>
        <v>0</v>
      </c>
      <c r="BI286" s="130">
        <f>IF(O286="nulová",K286,0)</f>
        <v>0</v>
      </c>
      <c r="BJ286" s="11" t="s">
        <v>82</v>
      </c>
      <c r="BK286" s="130">
        <f>ROUND(P286*H286,2)</f>
        <v>3522.5999999999999</v>
      </c>
      <c r="BL286" s="11" t="s">
        <v>149</v>
      </c>
      <c r="BM286" s="11" t="s">
        <v>621</v>
      </c>
    </row>
    <row r="287" s="1" customFormat="1">
      <c r="B287" s="36"/>
      <c r="C287" s="37"/>
      <c r="D287" s="234" t="s">
        <v>151</v>
      </c>
      <c r="E287" s="37"/>
      <c r="F287" s="235" t="s">
        <v>622</v>
      </c>
      <c r="G287" s="37"/>
      <c r="H287" s="37"/>
      <c r="I287" s="145"/>
      <c r="J287" s="145"/>
      <c r="K287" s="37"/>
      <c r="L287" s="37"/>
      <c r="M287" s="38"/>
      <c r="N287" s="236"/>
      <c r="O287" s="77"/>
      <c r="P287" s="77"/>
      <c r="Q287" s="77"/>
      <c r="R287" s="77"/>
      <c r="S287" s="77"/>
      <c r="T287" s="77"/>
      <c r="U287" s="77"/>
      <c r="V287" s="77"/>
      <c r="W287" s="77"/>
      <c r="X287" s="77"/>
      <c r="Y287" s="78"/>
      <c r="AT287" s="11" t="s">
        <v>151</v>
      </c>
      <c r="AU287" s="11" t="s">
        <v>82</v>
      </c>
    </row>
    <row r="288" s="1" customFormat="1" ht="22.5" customHeight="1">
      <c r="B288" s="36"/>
      <c r="C288" s="222" t="s">
        <v>623</v>
      </c>
      <c r="D288" s="222" t="s">
        <v>144</v>
      </c>
      <c r="E288" s="223" t="s">
        <v>624</v>
      </c>
      <c r="F288" s="224" t="s">
        <v>625</v>
      </c>
      <c r="G288" s="225" t="s">
        <v>147</v>
      </c>
      <c r="H288" s="226">
        <v>1</v>
      </c>
      <c r="I288" s="227">
        <v>0</v>
      </c>
      <c r="J288" s="227">
        <v>2533.8000000000002</v>
      </c>
      <c r="K288" s="228">
        <f>ROUND(P288*H288,2)</f>
        <v>2533.8000000000002</v>
      </c>
      <c r="L288" s="224" t="s">
        <v>148</v>
      </c>
      <c r="M288" s="38"/>
      <c r="N288" s="229" t="s">
        <v>1</v>
      </c>
      <c r="O288" s="230" t="s">
        <v>43</v>
      </c>
      <c r="P288" s="231">
        <f>I288+J288</f>
        <v>2533.8000000000002</v>
      </c>
      <c r="Q288" s="231">
        <f>ROUND(I288*H288,2)</f>
        <v>0</v>
      </c>
      <c r="R288" s="231">
        <f>ROUND(J288*H288,2)</f>
        <v>2533.8000000000002</v>
      </c>
      <c r="S288" s="77"/>
      <c r="T288" s="232">
        <f>S288*H288</f>
        <v>0</v>
      </c>
      <c r="U288" s="232">
        <v>0</v>
      </c>
      <c r="V288" s="232">
        <f>U288*H288</f>
        <v>0</v>
      </c>
      <c r="W288" s="232">
        <v>0</v>
      </c>
      <c r="X288" s="232">
        <f>W288*H288</f>
        <v>0</v>
      </c>
      <c r="Y288" s="233" t="s">
        <v>1</v>
      </c>
      <c r="AR288" s="11" t="s">
        <v>149</v>
      </c>
      <c r="AT288" s="11" t="s">
        <v>144</v>
      </c>
      <c r="AU288" s="11" t="s">
        <v>82</v>
      </c>
      <c r="AY288" s="11" t="s">
        <v>142</v>
      </c>
      <c r="BE288" s="130">
        <f>IF(O288="základní",K288,0)</f>
        <v>2533.8000000000002</v>
      </c>
      <c r="BF288" s="130">
        <f>IF(O288="snížená",K288,0)</f>
        <v>0</v>
      </c>
      <c r="BG288" s="130">
        <f>IF(O288="zákl. přenesená",K288,0)</f>
        <v>0</v>
      </c>
      <c r="BH288" s="130">
        <f>IF(O288="sníž. přenesená",K288,0)</f>
        <v>0</v>
      </c>
      <c r="BI288" s="130">
        <f>IF(O288="nulová",K288,0)</f>
        <v>0</v>
      </c>
      <c r="BJ288" s="11" t="s">
        <v>82</v>
      </c>
      <c r="BK288" s="130">
        <f>ROUND(P288*H288,2)</f>
        <v>2533.8000000000002</v>
      </c>
      <c r="BL288" s="11" t="s">
        <v>149</v>
      </c>
      <c r="BM288" s="11" t="s">
        <v>626</v>
      </c>
    </row>
    <row r="289" s="1" customFormat="1">
      <c r="B289" s="36"/>
      <c r="C289" s="37"/>
      <c r="D289" s="234" t="s">
        <v>151</v>
      </c>
      <c r="E289" s="37"/>
      <c r="F289" s="235" t="s">
        <v>627</v>
      </c>
      <c r="G289" s="37"/>
      <c r="H289" s="37"/>
      <c r="I289" s="145"/>
      <c r="J289" s="145"/>
      <c r="K289" s="37"/>
      <c r="L289" s="37"/>
      <c r="M289" s="38"/>
      <c r="N289" s="236"/>
      <c r="O289" s="77"/>
      <c r="P289" s="77"/>
      <c r="Q289" s="77"/>
      <c r="R289" s="77"/>
      <c r="S289" s="77"/>
      <c r="T289" s="77"/>
      <c r="U289" s="77"/>
      <c r="V289" s="77"/>
      <c r="W289" s="77"/>
      <c r="X289" s="77"/>
      <c r="Y289" s="78"/>
      <c r="AT289" s="11" t="s">
        <v>151</v>
      </c>
      <c r="AU289" s="11" t="s">
        <v>82</v>
      </c>
    </row>
    <row r="290" s="1" customFormat="1" ht="22.5" customHeight="1">
      <c r="B290" s="36"/>
      <c r="C290" s="222" t="s">
        <v>628</v>
      </c>
      <c r="D290" s="222" t="s">
        <v>144</v>
      </c>
      <c r="E290" s="223" t="s">
        <v>629</v>
      </c>
      <c r="F290" s="224" t="s">
        <v>630</v>
      </c>
      <c r="G290" s="225" t="s">
        <v>147</v>
      </c>
      <c r="H290" s="226">
        <v>1</v>
      </c>
      <c r="I290" s="227">
        <v>0</v>
      </c>
      <c r="J290" s="227">
        <v>3172.4000000000001</v>
      </c>
      <c r="K290" s="228">
        <f>ROUND(P290*H290,2)</f>
        <v>3172.4000000000001</v>
      </c>
      <c r="L290" s="224" t="s">
        <v>148</v>
      </c>
      <c r="M290" s="38"/>
      <c r="N290" s="229" t="s">
        <v>1</v>
      </c>
      <c r="O290" s="230" t="s">
        <v>43</v>
      </c>
      <c r="P290" s="231">
        <f>I290+J290</f>
        <v>3172.4000000000001</v>
      </c>
      <c r="Q290" s="231">
        <f>ROUND(I290*H290,2)</f>
        <v>0</v>
      </c>
      <c r="R290" s="231">
        <f>ROUND(J290*H290,2)</f>
        <v>3172.4000000000001</v>
      </c>
      <c r="S290" s="77"/>
      <c r="T290" s="232">
        <f>S290*H290</f>
        <v>0</v>
      </c>
      <c r="U290" s="232">
        <v>0</v>
      </c>
      <c r="V290" s="232">
        <f>U290*H290</f>
        <v>0</v>
      </c>
      <c r="W290" s="232">
        <v>0</v>
      </c>
      <c r="X290" s="232">
        <f>W290*H290</f>
        <v>0</v>
      </c>
      <c r="Y290" s="233" t="s">
        <v>1</v>
      </c>
      <c r="AR290" s="11" t="s">
        <v>149</v>
      </c>
      <c r="AT290" s="11" t="s">
        <v>144</v>
      </c>
      <c r="AU290" s="11" t="s">
        <v>82</v>
      </c>
      <c r="AY290" s="11" t="s">
        <v>142</v>
      </c>
      <c r="BE290" s="130">
        <f>IF(O290="základní",K290,0)</f>
        <v>3172.4000000000001</v>
      </c>
      <c r="BF290" s="130">
        <f>IF(O290="snížená",K290,0)</f>
        <v>0</v>
      </c>
      <c r="BG290" s="130">
        <f>IF(O290="zákl. přenesená",K290,0)</f>
        <v>0</v>
      </c>
      <c r="BH290" s="130">
        <f>IF(O290="sníž. přenesená",K290,0)</f>
        <v>0</v>
      </c>
      <c r="BI290" s="130">
        <f>IF(O290="nulová",K290,0)</f>
        <v>0</v>
      </c>
      <c r="BJ290" s="11" t="s">
        <v>82</v>
      </c>
      <c r="BK290" s="130">
        <f>ROUND(P290*H290,2)</f>
        <v>3172.4000000000001</v>
      </c>
      <c r="BL290" s="11" t="s">
        <v>149</v>
      </c>
      <c r="BM290" s="11" t="s">
        <v>631</v>
      </c>
    </row>
    <row r="291" s="1" customFormat="1">
      <c r="B291" s="36"/>
      <c r="C291" s="37"/>
      <c r="D291" s="234" t="s">
        <v>151</v>
      </c>
      <c r="E291" s="37"/>
      <c r="F291" s="235" t="s">
        <v>632</v>
      </c>
      <c r="G291" s="37"/>
      <c r="H291" s="37"/>
      <c r="I291" s="145"/>
      <c r="J291" s="145"/>
      <c r="K291" s="37"/>
      <c r="L291" s="37"/>
      <c r="M291" s="38"/>
      <c r="N291" s="236"/>
      <c r="O291" s="77"/>
      <c r="P291" s="77"/>
      <c r="Q291" s="77"/>
      <c r="R291" s="77"/>
      <c r="S291" s="77"/>
      <c r="T291" s="77"/>
      <c r="U291" s="77"/>
      <c r="V291" s="77"/>
      <c r="W291" s="77"/>
      <c r="X291" s="77"/>
      <c r="Y291" s="78"/>
      <c r="AT291" s="11" t="s">
        <v>151</v>
      </c>
      <c r="AU291" s="11" t="s">
        <v>82</v>
      </c>
    </row>
    <row r="292" s="1" customFormat="1" ht="22.5" customHeight="1">
      <c r="B292" s="36"/>
      <c r="C292" s="222" t="s">
        <v>633</v>
      </c>
      <c r="D292" s="222" t="s">
        <v>144</v>
      </c>
      <c r="E292" s="223" t="s">
        <v>634</v>
      </c>
      <c r="F292" s="224" t="s">
        <v>635</v>
      </c>
      <c r="G292" s="225" t="s">
        <v>147</v>
      </c>
      <c r="H292" s="226">
        <v>1</v>
      </c>
      <c r="I292" s="227">
        <v>0</v>
      </c>
      <c r="J292" s="227">
        <v>2183.5999999999999</v>
      </c>
      <c r="K292" s="228">
        <f>ROUND(P292*H292,2)</f>
        <v>2183.5999999999999</v>
      </c>
      <c r="L292" s="224" t="s">
        <v>148</v>
      </c>
      <c r="M292" s="38"/>
      <c r="N292" s="229" t="s">
        <v>1</v>
      </c>
      <c r="O292" s="230" t="s">
        <v>43</v>
      </c>
      <c r="P292" s="231">
        <f>I292+J292</f>
        <v>2183.5999999999999</v>
      </c>
      <c r="Q292" s="231">
        <f>ROUND(I292*H292,2)</f>
        <v>0</v>
      </c>
      <c r="R292" s="231">
        <f>ROUND(J292*H292,2)</f>
        <v>2183.5999999999999</v>
      </c>
      <c r="S292" s="77"/>
      <c r="T292" s="232">
        <f>S292*H292</f>
        <v>0</v>
      </c>
      <c r="U292" s="232">
        <v>0</v>
      </c>
      <c r="V292" s="232">
        <f>U292*H292</f>
        <v>0</v>
      </c>
      <c r="W292" s="232">
        <v>0</v>
      </c>
      <c r="X292" s="232">
        <f>W292*H292</f>
        <v>0</v>
      </c>
      <c r="Y292" s="233" t="s">
        <v>1</v>
      </c>
      <c r="AR292" s="11" t="s">
        <v>149</v>
      </c>
      <c r="AT292" s="11" t="s">
        <v>144</v>
      </c>
      <c r="AU292" s="11" t="s">
        <v>82</v>
      </c>
      <c r="AY292" s="11" t="s">
        <v>142</v>
      </c>
      <c r="BE292" s="130">
        <f>IF(O292="základní",K292,0)</f>
        <v>2183.5999999999999</v>
      </c>
      <c r="BF292" s="130">
        <f>IF(O292="snížená",K292,0)</f>
        <v>0</v>
      </c>
      <c r="BG292" s="130">
        <f>IF(O292="zákl. přenesená",K292,0)</f>
        <v>0</v>
      </c>
      <c r="BH292" s="130">
        <f>IF(O292="sníž. přenesená",K292,0)</f>
        <v>0</v>
      </c>
      <c r="BI292" s="130">
        <f>IF(O292="nulová",K292,0)</f>
        <v>0</v>
      </c>
      <c r="BJ292" s="11" t="s">
        <v>82</v>
      </c>
      <c r="BK292" s="130">
        <f>ROUND(P292*H292,2)</f>
        <v>2183.5999999999999</v>
      </c>
      <c r="BL292" s="11" t="s">
        <v>149</v>
      </c>
      <c r="BM292" s="11" t="s">
        <v>636</v>
      </c>
    </row>
    <row r="293" s="1" customFormat="1">
      <c r="B293" s="36"/>
      <c r="C293" s="37"/>
      <c r="D293" s="234" t="s">
        <v>151</v>
      </c>
      <c r="E293" s="37"/>
      <c r="F293" s="235" t="s">
        <v>637</v>
      </c>
      <c r="G293" s="37"/>
      <c r="H293" s="37"/>
      <c r="I293" s="145"/>
      <c r="J293" s="145"/>
      <c r="K293" s="37"/>
      <c r="L293" s="37"/>
      <c r="M293" s="38"/>
      <c r="N293" s="236"/>
      <c r="O293" s="77"/>
      <c r="P293" s="77"/>
      <c r="Q293" s="77"/>
      <c r="R293" s="77"/>
      <c r="S293" s="77"/>
      <c r="T293" s="77"/>
      <c r="U293" s="77"/>
      <c r="V293" s="77"/>
      <c r="W293" s="77"/>
      <c r="X293" s="77"/>
      <c r="Y293" s="78"/>
      <c r="AT293" s="11" t="s">
        <v>151</v>
      </c>
      <c r="AU293" s="11" t="s">
        <v>82</v>
      </c>
    </row>
    <row r="294" s="1" customFormat="1" ht="22.5" customHeight="1">
      <c r="B294" s="36"/>
      <c r="C294" s="222" t="s">
        <v>638</v>
      </c>
      <c r="D294" s="222" t="s">
        <v>144</v>
      </c>
      <c r="E294" s="223" t="s">
        <v>639</v>
      </c>
      <c r="F294" s="224" t="s">
        <v>640</v>
      </c>
      <c r="G294" s="225" t="s">
        <v>147</v>
      </c>
      <c r="H294" s="226">
        <v>1</v>
      </c>
      <c r="I294" s="227">
        <v>0</v>
      </c>
      <c r="J294" s="227">
        <v>3090</v>
      </c>
      <c r="K294" s="228">
        <f>ROUND(P294*H294,2)</f>
        <v>3090</v>
      </c>
      <c r="L294" s="224" t="s">
        <v>148</v>
      </c>
      <c r="M294" s="38"/>
      <c r="N294" s="229" t="s">
        <v>1</v>
      </c>
      <c r="O294" s="230" t="s">
        <v>43</v>
      </c>
      <c r="P294" s="231">
        <f>I294+J294</f>
        <v>3090</v>
      </c>
      <c r="Q294" s="231">
        <f>ROUND(I294*H294,2)</f>
        <v>0</v>
      </c>
      <c r="R294" s="231">
        <f>ROUND(J294*H294,2)</f>
        <v>3090</v>
      </c>
      <c r="S294" s="77"/>
      <c r="T294" s="232">
        <f>S294*H294</f>
        <v>0</v>
      </c>
      <c r="U294" s="232">
        <v>0</v>
      </c>
      <c r="V294" s="232">
        <f>U294*H294</f>
        <v>0</v>
      </c>
      <c r="W294" s="232">
        <v>0</v>
      </c>
      <c r="X294" s="232">
        <f>W294*H294</f>
        <v>0</v>
      </c>
      <c r="Y294" s="233" t="s">
        <v>1</v>
      </c>
      <c r="AR294" s="11" t="s">
        <v>149</v>
      </c>
      <c r="AT294" s="11" t="s">
        <v>144</v>
      </c>
      <c r="AU294" s="11" t="s">
        <v>82</v>
      </c>
      <c r="AY294" s="11" t="s">
        <v>142</v>
      </c>
      <c r="BE294" s="130">
        <f>IF(O294="základní",K294,0)</f>
        <v>3090</v>
      </c>
      <c r="BF294" s="130">
        <f>IF(O294="snížená",K294,0)</f>
        <v>0</v>
      </c>
      <c r="BG294" s="130">
        <f>IF(O294="zákl. přenesená",K294,0)</f>
        <v>0</v>
      </c>
      <c r="BH294" s="130">
        <f>IF(O294="sníž. přenesená",K294,0)</f>
        <v>0</v>
      </c>
      <c r="BI294" s="130">
        <f>IF(O294="nulová",K294,0)</f>
        <v>0</v>
      </c>
      <c r="BJ294" s="11" t="s">
        <v>82</v>
      </c>
      <c r="BK294" s="130">
        <f>ROUND(P294*H294,2)</f>
        <v>3090</v>
      </c>
      <c r="BL294" s="11" t="s">
        <v>149</v>
      </c>
      <c r="BM294" s="11" t="s">
        <v>641</v>
      </c>
    </row>
    <row r="295" s="1" customFormat="1">
      <c r="B295" s="36"/>
      <c r="C295" s="37"/>
      <c r="D295" s="234" t="s">
        <v>151</v>
      </c>
      <c r="E295" s="37"/>
      <c r="F295" s="235" t="s">
        <v>642</v>
      </c>
      <c r="G295" s="37"/>
      <c r="H295" s="37"/>
      <c r="I295" s="145"/>
      <c r="J295" s="145"/>
      <c r="K295" s="37"/>
      <c r="L295" s="37"/>
      <c r="M295" s="38"/>
      <c r="N295" s="236"/>
      <c r="O295" s="77"/>
      <c r="P295" s="77"/>
      <c r="Q295" s="77"/>
      <c r="R295" s="77"/>
      <c r="S295" s="77"/>
      <c r="T295" s="77"/>
      <c r="U295" s="77"/>
      <c r="V295" s="77"/>
      <c r="W295" s="77"/>
      <c r="X295" s="77"/>
      <c r="Y295" s="78"/>
      <c r="AT295" s="11" t="s">
        <v>151</v>
      </c>
      <c r="AU295" s="11" t="s">
        <v>82</v>
      </c>
    </row>
    <row r="296" s="1" customFormat="1" ht="22.5" customHeight="1">
      <c r="B296" s="36"/>
      <c r="C296" s="222" t="s">
        <v>643</v>
      </c>
      <c r="D296" s="222" t="s">
        <v>144</v>
      </c>
      <c r="E296" s="223" t="s">
        <v>644</v>
      </c>
      <c r="F296" s="224" t="s">
        <v>645</v>
      </c>
      <c r="G296" s="225" t="s">
        <v>147</v>
      </c>
      <c r="H296" s="226">
        <v>1</v>
      </c>
      <c r="I296" s="227">
        <v>0</v>
      </c>
      <c r="J296" s="227">
        <v>1617.0999999999999</v>
      </c>
      <c r="K296" s="228">
        <f>ROUND(P296*H296,2)</f>
        <v>1617.0999999999999</v>
      </c>
      <c r="L296" s="224" t="s">
        <v>148</v>
      </c>
      <c r="M296" s="38"/>
      <c r="N296" s="229" t="s">
        <v>1</v>
      </c>
      <c r="O296" s="230" t="s">
        <v>43</v>
      </c>
      <c r="P296" s="231">
        <f>I296+J296</f>
        <v>1617.0999999999999</v>
      </c>
      <c r="Q296" s="231">
        <f>ROUND(I296*H296,2)</f>
        <v>0</v>
      </c>
      <c r="R296" s="231">
        <f>ROUND(J296*H296,2)</f>
        <v>1617.0999999999999</v>
      </c>
      <c r="S296" s="77"/>
      <c r="T296" s="232">
        <f>S296*H296</f>
        <v>0</v>
      </c>
      <c r="U296" s="232">
        <v>0</v>
      </c>
      <c r="V296" s="232">
        <f>U296*H296</f>
        <v>0</v>
      </c>
      <c r="W296" s="232">
        <v>0</v>
      </c>
      <c r="X296" s="232">
        <f>W296*H296</f>
        <v>0</v>
      </c>
      <c r="Y296" s="233" t="s">
        <v>1</v>
      </c>
      <c r="AR296" s="11" t="s">
        <v>149</v>
      </c>
      <c r="AT296" s="11" t="s">
        <v>144</v>
      </c>
      <c r="AU296" s="11" t="s">
        <v>82</v>
      </c>
      <c r="AY296" s="11" t="s">
        <v>142</v>
      </c>
      <c r="BE296" s="130">
        <f>IF(O296="základní",K296,0)</f>
        <v>1617.0999999999999</v>
      </c>
      <c r="BF296" s="130">
        <f>IF(O296="snížená",K296,0)</f>
        <v>0</v>
      </c>
      <c r="BG296" s="130">
        <f>IF(O296="zákl. přenesená",K296,0)</f>
        <v>0</v>
      </c>
      <c r="BH296" s="130">
        <f>IF(O296="sníž. přenesená",K296,0)</f>
        <v>0</v>
      </c>
      <c r="BI296" s="130">
        <f>IF(O296="nulová",K296,0)</f>
        <v>0</v>
      </c>
      <c r="BJ296" s="11" t="s">
        <v>82</v>
      </c>
      <c r="BK296" s="130">
        <f>ROUND(P296*H296,2)</f>
        <v>1617.0999999999999</v>
      </c>
      <c r="BL296" s="11" t="s">
        <v>149</v>
      </c>
      <c r="BM296" s="11" t="s">
        <v>646</v>
      </c>
    </row>
    <row r="297" s="1" customFormat="1">
      <c r="B297" s="36"/>
      <c r="C297" s="37"/>
      <c r="D297" s="234" t="s">
        <v>151</v>
      </c>
      <c r="E297" s="37"/>
      <c r="F297" s="235" t="s">
        <v>647</v>
      </c>
      <c r="G297" s="37"/>
      <c r="H297" s="37"/>
      <c r="I297" s="145"/>
      <c r="J297" s="145"/>
      <c r="K297" s="37"/>
      <c r="L297" s="37"/>
      <c r="M297" s="38"/>
      <c r="N297" s="236"/>
      <c r="O297" s="77"/>
      <c r="P297" s="77"/>
      <c r="Q297" s="77"/>
      <c r="R297" s="77"/>
      <c r="S297" s="77"/>
      <c r="T297" s="77"/>
      <c r="U297" s="77"/>
      <c r="V297" s="77"/>
      <c r="W297" s="77"/>
      <c r="X297" s="77"/>
      <c r="Y297" s="78"/>
      <c r="AT297" s="11" t="s">
        <v>151</v>
      </c>
      <c r="AU297" s="11" t="s">
        <v>82</v>
      </c>
    </row>
    <row r="298" s="1" customFormat="1" ht="22.5" customHeight="1">
      <c r="B298" s="36"/>
      <c r="C298" s="222" t="s">
        <v>648</v>
      </c>
      <c r="D298" s="222" t="s">
        <v>144</v>
      </c>
      <c r="E298" s="223" t="s">
        <v>649</v>
      </c>
      <c r="F298" s="224" t="s">
        <v>650</v>
      </c>
      <c r="G298" s="225" t="s">
        <v>147</v>
      </c>
      <c r="H298" s="226">
        <v>1</v>
      </c>
      <c r="I298" s="227">
        <v>0</v>
      </c>
      <c r="J298" s="227">
        <v>1163.9000000000001</v>
      </c>
      <c r="K298" s="228">
        <f>ROUND(P298*H298,2)</f>
        <v>1163.9000000000001</v>
      </c>
      <c r="L298" s="224" t="s">
        <v>148</v>
      </c>
      <c r="M298" s="38"/>
      <c r="N298" s="229" t="s">
        <v>1</v>
      </c>
      <c r="O298" s="230" t="s">
        <v>43</v>
      </c>
      <c r="P298" s="231">
        <f>I298+J298</f>
        <v>1163.9000000000001</v>
      </c>
      <c r="Q298" s="231">
        <f>ROUND(I298*H298,2)</f>
        <v>0</v>
      </c>
      <c r="R298" s="231">
        <f>ROUND(J298*H298,2)</f>
        <v>1163.9000000000001</v>
      </c>
      <c r="S298" s="77"/>
      <c r="T298" s="232">
        <f>S298*H298</f>
        <v>0</v>
      </c>
      <c r="U298" s="232">
        <v>0</v>
      </c>
      <c r="V298" s="232">
        <f>U298*H298</f>
        <v>0</v>
      </c>
      <c r="W298" s="232">
        <v>0</v>
      </c>
      <c r="X298" s="232">
        <f>W298*H298</f>
        <v>0</v>
      </c>
      <c r="Y298" s="233" t="s">
        <v>1</v>
      </c>
      <c r="AR298" s="11" t="s">
        <v>149</v>
      </c>
      <c r="AT298" s="11" t="s">
        <v>144</v>
      </c>
      <c r="AU298" s="11" t="s">
        <v>82</v>
      </c>
      <c r="AY298" s="11" t="s">
        <v>142</v>
      </c>
      <c r="BE298" s="130">
        <f>IF(O298="základní",K298,0)</f>
        <v>1163.9000000000001</v>
      </c>
      <c r="BF298" s="130">
        <f>IF(O298="snížená",K298,0)</f>
        <v>0</v>
      </c>
      <c r="BG298" s="130">
        <f>IF(O298="zákl. přenesená",K298,0)</f>
        <v>0</v>
      </c>
      <c r="BH298" s="130">
        <f>IF(O298="sníž. přenesená",K298,0)</f>
        <v>0</v>
      </c>
      <c r="BI298" s="130">
        <f>IF(O298="nulová",K298,0)</f>
        <v>0</v>
      </c>
      <c r="BJ298" s="11" t="s">
        <v>82</v>
      </c>
      <c r="BK298" s="130">
        <f>ROUND(P298*H298,2)</f>
        <v>1163.9000000000001</v>
      </c>
      <c r="BL298" s="11" t="s">
        <v>149</v>
      </c>
      <c r="BM298" s="11" t="s">
        <v>651</v>
      </c>
    </row>
    <row r="299" s="1" customFormat="1">
      <c r="B299" s="36"/>
      <c r="C299" s="37"/>
      <c r="D299" s="234" t="s">
        <v>151</v>
      </c>
      <c r="E299" s="37"/>
      <c r="F299" s="235" t="s">
        <v>652</v>
      </c>
      <c r="G299" s="37"/>
      <c r="H299" s="37"/>
      <c r="I299" s="145"/>
      <c r="J299" s="145"/>
      <c r="K299" s="37"/>
      <c r="L299" s="37"/>
      <c r="M299" s="38"/>
      <c r="N299" s="236"/>
      <c r="O299" s="77"/>
      <c r="P299" s="77"/>
      <c r="Q299" s="77"/>
      <c r="R299" s="77"/>
      <c r="S299" s="77"/>
      <c r="T299" s="77"/>
      <c r="U299" s="77"/>
      <c r="V299" s="77"/>
      <c r="W299" s="77"/>
      <c r="X299" s="77"/>
      <c r="Y299" s="78"/>
      <c r="AT299" s="11" t="s">
        <v>151</v>
      </c>
      <c r="AU299" s="11" t="s">
        <v>82</v>
      </c>
    </row>
    <row r="300" s="1" customFormat="1" ht="22.5" customHeight="1">
      <c r="B300" s="36"/>
      <c r="C300" s="222" t="s">
        <v>653</v>
      </c>
      <c r="D300" s="222" t="s">
        <v>144</v>
      </c>
      <c r="E300" s="223" t="s">
        <v>654</v>
      </c>
      <c r="F300" s="224" t="s">
        <v>655</v>
      </c>
      <c r="G300" s="225" t="s">
        <v>147</v>
      </c>
      <c r="H300" s="226">
        <v>1</v>
      </c>
      <c r="I300" s="227">
        <v>0</v>
      </c>
      <c r="J300" s="227">
        <v>1781.9000000000001</v>
      </c>
      <c r="K300" s="228">
        <f>ROUND(P300*H300,2)</f>
        <v>1781.9000000000001</v>
      </c>
      <c r="L300" s="224" t="s">
        <v>148</v>
      </c>
      <c r="M300" s="38"/>
      <c r="N300" s="229" t="s">
        <v>1</v>
      </c>
      <c r="O300" s="230" t="s">
        <v>43</v>
      </c>
      <c r="P300" s="231">
        <f>I300+J300</f>
        <v>1781.9000000000001</v>
      </c>
      <c r="Q300" s="231">
        <f>ROUND(I300*H300,2)</f>
        <v>0</v>
      </c>
      <c r="R300" s="231">
        <f>ROUND(J300*H300,2)</f>
        <v>1781.9000000000001</v>
      </c>
      <c r="S300" s="77"/>
      <c r="T300" s="232">
        <f>S300*H300</f>
        <v>0</v>
      </c>
      <c r="U300" s="232">
        <v>0</v>
      </c>
      <c r="V300" s="232">
        <f>U300*H300</f>
        <v>0</v>
      </c>
      <c r="W300" s="232">
        <v>0</v>
      </c>
      <c r="X300" s="232">
        <f>W300*H300</f>
        <v>0</v>
      </c>
      <c r="Y300" s="233" t="s">
        <v>1</v>
      </c>
      <c r="AR300" s="11" t="s">
        <v>149</v>
      </c>
      <c r="AT300" s="11" t="s">
        <v>144</v>
      </c>
      <c r="AU300" s="11" t="s">
        <v>82</v>
      </c>
      <c r="AY300" s="11" t="s">
        <v>142</v>
      </c>
      <c r="BE300" s="130">
        <f>IF(O300="základní",K300,0)</f>
        <v>1781.9000000000001</v>
      </c>
      <c r="BF300" s="130">
        <f>IF(O300="snížená",K300,0)</f>
        <v>0</v>
      </c>
      <c r="BG300" s="130">
        <f>IF(O300="zákl. přenesená",K300,0)</f>
        <v>0</v>
      </c>
      <c r="BH300" s="130">
        <f>IF(O300="sníž. přenesená",K300,0)</f>
        <v>0</v>
      </c>
      <c r="BI300" s="130">
        <f>IF(O300="nulová",K300,0)</f>
        <v>0</v>
      </c>
      <c r="BJ300" s="11" t="s">
        <v>82</v>
      </c>
      <c r="BK300" s="130">
        <f>ROUND(P300*H300,2)</f>
        <v>1781.9000000000001</v>
      </c>
      <c r="BL300" s="11" t="s">
        <v>149</v>
      </c>
      <c r="BM300" s="11" t="s">
        <v>656</v>
      </c>
    </row>
    <row r="301" s="1" customFormat="1">
      <c r="B301" s="36"/>
      <c r="C301" s="37"/>
      <c r="D301" s="234" t="s">
        <v>151</v>
      </c>
      <c r="E301" s="37"/>
      <c r="F301" s="235" t="s">
        <v>657</v>
      </c>
      <c r="G301" s="37"/>
      <c r="H301" s="37"/>
      <c r="I301" s="145"/>
      <c r="J301" s="145"/>
      <c r="K301" s="37"/>
      <c r="L301" s="37"/>
      <c r="M301" s="38"/>
      <c r="N301" s="236"/>
      <c r="O301" s="77"/>
      <c r="P301" s="77"/>
      <c r="Q301" s="77"/>
      <c r="R301" s="77"/>
      <c r="S301" s="77"/>
      <c r="T301" s="77"/>
      <c r="U301" s="77"/>
      <c r="V301" s="77"/>
      <c r="W301" s="77"/>
      <c r="X301" s="77"/>
      <c r="Y301" s="78"/>
      <c r="AT301" s="11" t="s">
        <v>151</v>
      </c>
      <c r="AU301" s="11" t="s">
        <v>82</v>
      </c>
    </row>
    <row r="302" s="1" customFormat="1" ht="22.5" customHeight="1">
      <c r="B302" s="36"/>
      <c r="C302" s="222" t="s">
        <v>658</v>
      </c>
      <c r="D302" s="222" t="s">
        <v>144</v>
      </c>
      <c r="E302" s="223" t="s">
        <v>659</v>
      </c>
      <c r="F302" s="224" t="s">
        <v>660</v>
      </c>
      <c r="G302" s="225" t="s">
        <v>147</v>
      </c>
      <c r="H302" s="226">
        <v>1</v>
      </c>
      <c r="I302" s="227">
        <v>0</v>
      </c>
      <c r="J302" s="227">
        <v>1781.9000000000001</v>
      </c>
      <c r="K302" s="228">
        <f>ROUND(P302*H302,2)</f>
        <v>1781.9000000000001</v>
      </c>
      <c r="L302" s="224" t="s">
        <v>148</v>
      </c>
      <c r="M302" s="38"/>
      <c r="N302" s="229" t="s">
        <v>1</v>
      </c>
      <c r="O302" s="230" t="s">
        <v>43</v>
      </c>
      <c r="P302" s="231">
        <f>I302+J302</f>
        <v>1781.9000000000001</v>
      </c>
      <c r="Q302" s="231">
        <f>ROUND(I302*H302,2)</f>
        <v>0</v>
      </c>
      <c r="R302" s="231">
        <f>ROUND(J302*H302,2)</f>
        <v>1781.9000000000001</v>
      </c>
      <c r="S302" s="77"/>
      <c r="T302" s="232">
        <f>S302*H302</f>
        <v>0</v>
      </c>
      <c r="U302" s="232">
        <v>0</v>
      </c>
      <c r="V302" s="232">
        <f>U302*H302</f>
        <v>0</v>
      </c>
      <c r="W302" s="232">
        <v>0</v>
      </c>
      <c r="X302" s="232">
        <f>W302*H302</f>
        <v>0</v>
      </c>
      <c r="Y302" s="233" t="s">
        <v>1</v>
      </c>
      <c r="AR302" s="11" t="s">
        <v>149</v>
      </c>
      <c r="AT302" s="11" t="s">
        <v>144</v>
      </c>
      <c r="AU302" s="11" t="s">
        <v>82</v>
      </c>
      <c r="AY302" s="11" t="s">
        <v>142</v>
      </c>
      <c r="BE302" s="130">
        <f>IF(O302="základní",K302,0)</f>
        <v>1781.9000000000001</v>
      </c>
      <c r="BF302" s="130">
        <f>IF(O302="snížená",K302,0)</f>
        <v>0</v>
      </c>
      <c r="BG302" s="130">
        <f>IF(O302="zákl. přenesená",K302,0)</f>
        <v>0</v>
      </c>
      <c r="BH302" s="130">
        <f>IF(O302="sníž. přenesená",K302,0)</f>
        <v>0</v>
      </c>
      <c r="BI302" s="130">
        <f>IF(O302="nulová",K302,0)</f>
        <v>0</v>
      </c>
      <c r="BJ302" s="11" t="s">
        <v>82</v>
      </c>
      <c r="BK302" s="130">
        <f>ROUND(P302*H302,2)</f>
        <v>1781.9000000000001</v>
      </c>
      <c r="BL302" s="11" t="s">
        <v>149</v>
      </c>
      <c r="BM302" s="11" t="s">
        <v>661</v>
      </c>
    </row>
    <row r="303" s="1" customFormat="1">
      <c r="B303" s="36"/>
      <c r="C303" s="37"/>
      <c r="D303" s="234" t="s">
        <v>151</v>
      </c>
      <c r="E303" s="37"/>
      <c r="F303" s="235" t="s">
        <v>662</v>
      </c>
      <c r="G303" s="37"/>
      <c r="H303" s="37"/>
      <c r="I303" s="145"/>
      <c r="J303" s="145"/>
      <c r="K303" s="37"/>
      <c r="L303" s="37"/>
      <c r="M303" s="38"/>
      <c r="N303" s="236"/>
      <c r="O303" s="77"/>
      <c r="P303" s="77"/>
      <c r="Q303" s="77"/>
      <c r="R303" s="77"/>
      <c r="S303" s="77"/>
      <c r="T303" s="77"/>
      <c r="U303" s="77"/>
      <c r="V303" s="77"/>
      <c r="W303" s="77"/>
      <c r="X303" s="77"/>
      <c r="Y303" s="78"/>
      <c r="AT303" s="11" t="s">
        <v>151</v>
      </c>
      <c r="AU303" s="11" t="s">
        <v>82</v>
      </c>
    </row>
    <row r="304" s="1" customFormat="1" ht="22.5" customHeight="1">
      <c r="B304" s="36"/>
      <c r="C304" s="222" t="s">
        <v>663</v>
      </c>
      <c r="D304" s="222" t="s">
        <v>144</v>
      </c>
      <c r="E304" s="223" t="s">
        <v>664</v>
      </c>
      <c r="F304" s="224" t="s">
        <v>665</v>
      </c>
      <c r="G304" s="225" t="s">
        <v>147</v>
      </c>
      <c r="H304" s="226">
        <v>1</v>
      </c>
      <c r="I304" s="227">
        <v>0</v>
      </c>
      <c r="J304" s="227">
        <v>1050.5999999999999</v>
      </c>
      <c r="K304" s="228">
        <f>ROUND(P304*H304,2)</f>
        <v>1050.5999999999999</v>
      </c>
      <c r="L304" s="224" t="s">
        <v>148</v>
      </c>
      <c r="M304" s="38"/>
      <c r="N304" s="229" t="s">
        <v>1</v>
      </c>
      <c r="O304" s="230" t="s">
        <v>43</v>
      </c>
      <c r="P304" s="231">
        <f>I304+J304</f>
        <v>1050.5999999999999</v>
      </c>
      <c r="Q304" s="231">
        <f>ROUND(I304*H304,2)</f>
        <v>0</v>
      </c>
      <c r="R304" s="231">
        <f>ROUND(J304*H304,2)</f>
        <v>1050.5999999999999</v>
      </c>
      <c r="S304" s="77"/>
      <c r="T304" s="232">
        <f>S304*H304</f>
        <v>0</v>
      </c>
      <c r="U304" s="232">
        <v>0</v>
      </c>
      <c r="V304" s="232">
        <f>U304*H304</f>
        <v>0</v>
      </c>
      <c r="W304" s="232">
        <v>0</v>
      </c>
      <c r="X304" s="232">
        <f>W304*H304</f>
        <v>0</v>
      </c>
      <c r="Y304" s="233" t="s">
        <v>1</v>
      </c>
      <c r="AR304" s="11" t="s">
        <v>149</v>
      </c>
      <c r="AT304" s="11" t="s">
        <v>144</v>
      </c>
      <c r="AU304" s="11" t="s">
        <v>82</v>
      </c>
      <c r="AY304" s="11" t="s">
        <v>142</v>
      </c>
      <c r="BE304" s="130">
        <f>IF(O304="základní",K304,0)</f>
        <v>1050.5999999999999</v>
      </c>
      <c r="BF304" s="130">
        <f>IF(O304="snížená",K304,0)</f>
        <v>0</v>
      </c>
      <c r="BG304" s="130">
        <f>IF(O304="zákl. přenesená",K304,0)</f>
        <v>0</v>
      </c>
      <c r="BH304" s="130">
        <f>IF(O304="sníž. přenesená",K304,0)</f>
        <v>0</v>
      </c>
      <c r="BI304" s="130">
        <f>IF(O304="nulová",K304,0)</f>
        <v>0</v>
      </c>
      <c r="BJ304" s="11" t="s">
        <v>82</v>
      </c>
      <c r="BK304" s="130">
        <f>ROUND(P304*H304,2)</f>
        <v>1050.5999999999999</v>
      </c>
      <c r="BL304" s="11" t="s">
        <v>149</v>
      </c>
      <c r="BM304" s="11" t="s">
        <v>666</v>
      </c>
    </row>
    <row r="305" s="1" customFormat="1">
      <c r="B305" s="36"/>
      <c r="C305" s="37"/>
      <c r="D305" s="234" t="s">
        <v>151</v>
      </c>
      <c r="E305" s="37"/>
      <c r="F305" s="235" t="s">
        <v>667</v>
      </c>
      <c r="G305" s="37"/>
      <c r="H305" s="37"/>
      <c r="I305" s="145"/>
      <c r="J305" s="145"/>
      <c r="K305" s="37"/>
      <c r="L305" s="37"/>
      <c r="M305" s="38"/>
      <c r="N305" s="236"/>
      <c r="O305" s="77"/>
      <c r="P305" s="77"/>
      <c r="Q305" s="77"/>
      <c r="R305" s="77"/>
      <c r="S305" s="77"/>
      <c r="T305" s="77"/>
      <c r="U305" s="77"/>
      <c r="V305" s="77"/>
      <c r="W305" s="77"/>
      <c r="X305" s="77"/>
      <c r="Y305" s="78"/>
      <c r="AT305" s="11" t="s">
        <v>151</v>
      </c>
      <c r="AU305" s="11" t="s">
        <v>82</v>
      </c>
    </row>
    <row r="306" s="1" customFormat="1" ht="22.5" customHeight="1">
      <c r="B306" s="36"/>
      <c r="C306" s="222" t="s">
        <v>668</v>
      </c>
      <c r="D306" s="222" t="s">
        <v>144</v>
      </c>
      <c r="E306" s="223" t="s">
        <v>669</v>
      </c>
      <c r="F306" s="224" t="s">
        <v>670</v>
      </c>
      <c r="G306" s="225" t="s">
        <v>147</v>
      </c>
      <c r="H306" s="226">
        <v>1</v>
      </c>
      <c r="I306" s="227">
        <v>0</v>
      </c>
      <c r="J306" s="227">
        <v>623.14999999999998</v>
      </c>
      <c r="K306" s="228">
        <f>ROUND(P306*H306,2)</f>
        <v>623.14999999999998</v>
      </c>
      <c r="L306" s="224" t="s">
        <v>148</v>
      </c>
      <c r="M306" s="38"/>
      <c r="N306" s="229" t="s">
        <v>1</v>
      </c>
      <c r="O306" s="230" t="s">
        <v>43</v>
      </c>
      <c r="P306" s="231">
        <f>I306+J306</f>
        <v>623.14999999999998</v>
      </c>
      <c r="Q306" s="231">
        <f>ROUND(I306*H306,2)</f>
        <v>0</v>
      </c>
      <c r="R306" s="231">
        <f>ROUND(J306*H306,2)</f>
        <v>623.14999999999998</v>
      </c>
      <c r="S306" s="77"/>
      <c r="T306" s="232">
        <f>S306*H306</f>
        <v>0</v>
      </c>
      <c r="U306" s="232">
        <v>0</v>
      </c>
      <c r="V306" s="232">
        <f>U306*H306</f>
        <v>0</v>
      </c>
      <c r="W306" s="232">
        <v>0</v>
      </c>
      <c r="X306" s="232">
        <f>W306*H306</f>
        <v>0</v>
      </c>
      <c r="Y306" s="233" t="s">
        <v>1</v>
      </c>
      <c r="AR306" s="11" t="s">
        <v>149</v>
      </c>
      <c r="AT306" s="11" t="s">
        <v>144</v>
      </c>
      <c r="AU306" s="11" t="s">
        <v>82</v>
      </c>
      <c r="AY306" s="11" t="s">
        <v>142</v>
      </c>
      <c r="BE306" s="130">
        <f>IF(O306="základní",K306,0)</f>
        <v>623.14999999999998</v>
      </c>
      <c r="BF306" s="130">
        <f>IF(O306="snížená",K306,0)</f>
        <v>0</v>
      </c>
      <c r="BG306" s="130">
        <f>IF(O306="zákl. přenesená",K306,0)</f>
        <v>0</v>
      </c>
      <c r="BH306" s="130">
        <f>IF(O306="sníž. přenesená",K306,0)</f>
        <v>0</v>
      </c>
      <c r="BI306" s="130">
        <f>IF(O306="nulová",K306,0)</f>
        <v>0</v>
      </c>
      <c r="BJ306" s="11" t="s">
        <v>82</v>
      </c>
      <c r="BK306" s="130">
        <f>ROUND(P306*H306,2)</f>
        <v>623.14999999999998</v>
      </c>
      <c r="BL306" s="11" t="s">
        <v>149</v>
      </c>
      <c r="BM306" s="11" t="s">
        <v>671</v>
      </c>
    </row>
    <row r="307" s="1" customFormat="1">
      <c r="B307" s="36"/>
      <c r="C307" s="37"/>
      <c r="D307" s="234" t="s">
        <v>151</v>
      </c>
      <c r="E307" s="37"/>
      <c r="F307" s="235" t="s">
        <v>672</v>
      </c>
      <c r="G307" s="37"/>
      <c r="H307" s="37"/>
      <c r="I307" s="145"/>
      <c r="J307" s="145"/>
      <c r="K307" s="37"/>
      <c r="L307" s="37"/>
      <c r="M307" s="38"/>
      <c r="N307" s="236"/>
      <c r="O307" s="77"/>
      <c r="P307" s="77"/>
      <c r="Q307" s="77"/>
      <c r="R307" s="77"/>
      <c r="S307" s="77"/>
      <c r="T307" s="77"/>
      <c r="U307" s="77"/>
      <c r="V307" s="77"/>
      <c r="W307" s="77"/>
      <c r="X307" s="77"/>
      <c r="Y307" s="78"/>
      <c r="AT307" s="11" t="s">
        <v>151</v>
      </c>
      <c r="AU307" s="11" t="s">
        <v>82</v>
      </c>
    </row>
    <row r="308" s="1" customFormat="1" ht="22.5" customHeight="1">
      <c r="B308" s="36"/>
      <c r="C308" s="222" t="s">
        <v>673</v>
      </c>
      <c r="D308" s="222" t="s">
        <v>144</v>
      </c>
      <c r="E308" s="223" t="s">
        <v>674</v>
      </c>
      <c r="F308" s="224" t="s">
        <v>675</v>
      </c>
      <c r="G308" s="225" t="s">
        <v>147</v>
      </c>
      <c r="H308" s="226">
        <v>1</v>
      </c>
      <c r="I308" s="227">
        <v>0</v>
      </c>
      <c r="J308" s="227">
        <v>1081.5</v>
      </c>
      <c r="K308" s="228">
        <f>ROUND(P308*H308,2)</f>
        <v>1081.5</v>
      </c>
      <c r="L308" s="224" t="s">
        <v>148</v>
      </c>
      <c r="M308" s="38"/>
      <c r="N308" s="229" t="s">
        <v>1</v>
      </c>
      <c r="O308" s="230" t="s">
        <v>43</v>
      </c>
      <c r="P308" s="231">
        <f>I308+J308</f>
        <v>1081.5</v>
      </c>
      <c r="Q308" s="231">
        <f>ROUND(I308*H308,2)</f>
        <v>0</v>
      </c>
      <c r="R308" s="231">
        <f>ROUND(J308*H308,2)</f>
        <v>1081.5</v>
      </c>
      <c r="S308" s="77"/>
      <c r="T308" s="232">
        <f>S308*H308</f>
        <v>0</v>
      </c>
      <c r="U308" s="232">
        <v>0</v>
      </c>
      <c r="V308" s="232">
        <f>U308*H308</f>
        <v>0</v>
      </c>
      <c r="W308" s="232">
        <v>0</v>
      </c>
      <c r="X308" s="232">
        <f>W308*H308</f>
        <v>0</v>
      </c>
      <c r="Y308" s="233" t="s">
        <v>1</v>
      </c>
      <c r="AR308" s="11" t="s">
        <v>149</v>
      </c>
      <c r="AT308" s="11" t="s">
        <v>144</v>
      </c>
      <c r="AU308" s="11" t="s">
        <v>82</v>
      </c>
      <c r="AY308" s="11" t="s">
        <v>142</v>
      </c>
      <c r="BE308" s="130">
        <f>IF(O308="základní",K308,0)</f>
        <v>1081.5</v>
      </c>
      <c r="BF308" s="130">
        <f>IF(O308="snížená",K308,0)</f>
        <v>0</v>
      </c>
      <c r="BG308" s="130">
        <f>IF(O308="zákl. přenesená",K308,0)</f>
        <v>0</v>
      </c>
      <c r="BH308" s="130">
        <f>IF(O308="sníž. přenesená",K308,0)</f>
        <v>0</v>
      </c>
      <c r="BI308" s="130">
        <f>IF(O308="nulová",K308,0)</f>
        <v>0</v>
      </c>
      <c r="BJ308" s="11" t="s">
        <v>82</v>
      </c>
      <c r="BK308" s="130">
        <f>ROUND(P308*H308,2)</f>
        <v>1081.5</v>
      </c>
      <c r="BL308" s="11" t="s">
        <v>149</v>
      </c>
      <c r="BM308" s="11" t="s">
        <v>676</v>
      </c>
    </row>
    <row r="309" s="1" customFormat="1">
      <c r="B309" s="36"/>
      <c r="C309" s="37"/>
      <c r="D309" s="234" t="s">
        <v>151</v>
      </c>
      <c r="E309" s="37"/>
      <c r="F309" s="235" t="s">
        <v>677</v>
      </c>
      <c r="G309" s="37"/>
      <c r="H309" s="37"/>
      <c r="I309" s="145"/>
      <c r="J309" s="145"/>
      <c r="K309" s="37"/>
      <c r="L309" s="37"/>
      <c r="M309" s="38"/>
      <c r="N309" s="236"/>
      <c r="O309" s="77"/>
      <c r="P309" s="77"/>
      <c r="Q309" s="77"/>
      <c r="R309" s="77"/>
      <c r="S309" s="77"/>
      <c r="T309" s="77"/>
      <c r="U309" s="77"/>
      <c r="V309" s="77"/>
      <c r="W309" s="77"/>
      <c r="X309" s="77"/>
      <c r="Y309" s="78"/>
      <c r="AT309" s="11" t="s">
        <v>151</v>
      </c>
      <c r="AU309" s="11" t="s">
        <v>82</v>
      </c>
    </row>
    <row r="310" s="1" customFormat="1" ht="22.5" customHeight="1">
      <c r="B310" s="36"/>
      <c r="C310" s="222" t="s">
        <v>678</v>
      </c>
      <c r="D310" s="222" t="s">
        <v>144</v>
      </c>
      <c r="E310" s="223" t="s">
        <v>679</v>
      </c>
      <c r="F310" s="224" t="s">
        <v>680</v>
      </c>
      <c r="G310" s="225" t="s">
        <v>147</v>
      </c>
      <c r="H310" s="226">
        <v>1</v>
      </c>
      <c r="I310" s="227">
        <v>0</v>
      </c>
      <c r="J310" s="227">
        <v>947.60000000000002</v>
      </c>
      <c r="K310" s="228">
        <f>ROUND(P310*H310,2)</f>
        <v>947.60000000000002</v>
      </c>
      <c r="L310" s="224" t="s">
        <v>148</v>
      </c>
      <c r="M310" s="38"/>
      <c r="N310" s="229" t="s">
        <v>1</v>
      </c>
      <c r="O310" s="230" t="s">
        <v>43</v>
      </c>
      <c r="P310" s="231">
        <f>I310+J310</f>
        <v>947.60000000000002</v>
      </c>
      <c r="Q310" s="231">
        <f>ROUND(I310*H310,2)</f>
        <v>0</v>
      </c>
      <c r="R310" s="231">
        <f>ROUND(J310*H310,2)</f>
        <v>947.60000000000002</v>
      </c>
      <c r="S310" s="77"/>
      <c r="T310" s="232">
        <f>S310*H310</f>
        <v>0</v>
      </c>
      <c r="U310" s="232">
        <v>0</v>
      </c>
      <c r="V310" s="232">
        <f>U310*H310</f>
        <v>0</v>
      </c>
      <c r="W310" s="232">
        <v>0</v>
      </c>
      <c r="X310" s="232">
        <f>W310*H310</f>
        <v>0</v>
      </c>
      <c r="Y310" s="233" t="s">
        <v>1</v>
      </c>
      <c r="AR310" s="11" t="s">
        <v>149</v>
      </c>
      <c r="AT310" s="11" t="s">
        <v>144</v>
      </c>
      <c r="AU310" s="11" t="s">
        <v>82</v>
      </c>
      <c r="AY310" s="11" t="s">
        <v>142</v>
      </c>
      <c r="BE310" s="130">
        <f>IF(O310="základní",K310,0)</f>
        <v>947.60000000000002</v>
      </c>
      <c r="BF310" s="130">
        <f>IF(O310="snížená",K310,0)</f>
        <v>0</v>
      </c>
      <c r="BG310" s="130">
        <f>IF(O310="zákl. přenesená",K310,0)</f>
        <v>0</v>
      </c>
      <c r="BH310" s="130">
        <f>IF(O310="sníž. přenesená",K310,0)</f>
        <v>0</v>
      </c>
      <c r="BI310" s="130">
        <f>IF(O310="nulová",K310,0)</f>
        <v>0</v>
      </c>
      <c r="BJ310" s="11" t="s">
        <v>82</v>
      </c>
      <c r="BK310" s="130">
        <f>ROUND(P310*H310,2)</f>
        <v>947.60000000000002</v>
      </c>
      <c r="BL310" s="11" t="s">
        <v>149</v>
      </c>
      <c r="BM310" s="11" t="s">
        <v>681</v>
      </c>
    </row>
    <row r="311" s="1" customFormat="1">
      <c r="B311" s="36"/>
      <c r="C311" s="37"/>
      <c r="D311" s="234" t="s">
        <v>151</v>
      </c>
      <c r="E311" s="37"/>
      <c r="F311" s="235" t="s">
        <v>682</v>
      </c>
      <c r="G311" s="37"/>
      <c r="H311" s="37"/>
      <c r="I311" s="145"/>
      <c r="J311" s="145"/>
      <c r="K311" s="37"/>
      <c r="L311" s="37"/>
      <c r="M311" s="38"/>
      <c r="N311" s="236"/>
      <c r="O311" s="77"/>
      <c r="P311" s="77"/>
      <c r="Q311" s="77"/>
      <c r="R311" s="77"/>
      <c r="S311" s="77"/>
      <c r="T311" s="77"/>
      <c r="U311" s="77"/>
      <c r="V311" s="77"/>
      <c r="W311" s="77"/>
      <c r="X311" s="77"/>
      <c r="Y311" s="78"/>
      <c r="AT311" s="11" t="s">
        <v>151</v>
      </c>
      <c r="AU311" s="11" t="s">
        <v>82</v>
      </c>
    </row>
    <row r="312" s="1" customFormat="1" ht="22.5" customHeight="1">
      <c r="B312" s="36"/>
      <c r="C312" s="222" t="s">
        <v>683</v>
      </c>
      <c r="D312" s="222" t="s">
        <v>144</v>
      </c>
      <c r="E312" s="223" t="s">
        <v>684</v>
      </c>
      <c r="F312" s="224" t="s">
        <v>685</v>
      </c>
      <c r="G312" s="225" t="s">
        <v>147</v>
      </c>
      <c r="H312" s="226">
        <v>1</v>
      </c>
      <c r="I312" s="227">
        <v>0</v>
      </c>
      <c r="J312" s="227">
        <v>1081.5</v>
      </c>
      <c r="K312" s="228">
        <f>ROUND(P312*H312,2)</f>
        <v>1081.5</v>
      </c>
      <c r="L312" s="224" t="s">
        <v>148</v>
      </c>
      <c r="M312" s="38"/>
      <c r="N312" s="229" t="s">
        <v>1</v>
      </c>
      <c r="O312" s="230" t="s">
        <v>43</v>
      </c>
      <c r="P312" s="231">
        <f>I312+J312</f>
        <v>1081.5</v>
      </c>
      <c r="Q312" s="231">
        <f>ROUND(I312*H312,2)</f>
        <v>0</v>
      </c>
      <c r="R312" s="231">
        <f>ROUND(J312*H312,2)</f>
        <v>1081.5</v>
      </c>
      <c r="S312" s="77"/>
      <c r="T312" s="232">
        <f>S312*H312</f>
        <v>0</v>
      </c>
      <c r="U312" s="232">
        <v>0</v>
      </c>
      <c r="V312" s="232">
        <f>U312*H312</f>
        <v>0</v>
      </c>
      <c r="W312" s="232">
        <v>0</v>
      </c>
      <c r="X312" s="232">
        <f>W312*H312</f>
        <v>0</v>
      </c>
      <c r="Y312" s="233" t="s">
        <v>1</v>
      </c>
      <c r="AR312" s="11" t="s">
        <v>149</v>
      </c>
      <c r="AT312" s="11" t="s">
        <v>144</v>
      </c>
      <c r="AU312" s="11" t="s">
        <v>82</v>
      </c>
      <c r="AY312" s="11" t="s">
        <v>142</v>
      </c>
      <c r="BE312" s="130">
        <f>IF(O312="základní",K312,0)</f>
        <v>1081.5</v>
      </c>
      <c r="BF312" s="130">
        <f>IF(O312="snížená",K312,0)</f>
        <v>0</v>
      </c>
      <c r="BG312" s="130">
        <f>IF(O312="zákl. přenesená",K312,0)</f>
        <v>0</v>
      </c>
      <c r="BH312" s="130">
        <f>IF(O312="sníž. přenesená",K312,0)</f>
        <v>0</v>
      </c>
      <c r="BI312" s="130">
        <f>IF(O312="nulová",K312,0)</f>
        <v>0</v>
      </c>
      <c r="BJ312" s="11" t="s">
        <v>82</v>
      </c>
      <c r="BK312" s="130">
        <f>ROUND(P312*H312,2)</f>
        <v>1081.5</v>
      </c>
      <c r="BL312" s="11" t="s">
        <v>149</v>
      </c>
      <c r="BM312" s="11" t="s">
        <v>686</v>
      </c>
    </row>
    <row r="313" s="1" customFormat="1">
      <c r="B313" s="36"/>
      <c r="C313" s="37"/>
      <c r="D313" s="234" t="s">
        <v>151</v>
      </c>
      <c r="E313" s="37"/>
      <c r="F313" s="235" t="s">
        <v>687</v>
      </c>
      <c r="G313" s="37"/>
      <c r="H313" s="37"/>
      <c r="I313" s="145"/>
      <c r="J313" s="145"/>
      <c r="K313" s="37"/>
      <c r="L313" s="37"/>
      <c r="M313" s="38"/>
      <c r="N313" s="236"/>
      <c r="O313" s="77"/>
      <c r="P313" s="77"/>
      <c r="Q313" s="77"/>
      <c r="R313" s="77"/>
      <c r="S313" s="77"/>
      <c r="T313" s="77"/>
      <c r="U313" s="77"/>
      <c r="V313" s="77"/>
      <c r="W313" s="77"/>
      <c r="X313" s="77"/>
      <c r="Y313" s="78"/>
      <c r="AT313" s="11" t="s">
        <v>151</v>
      </c>
      <c r="AU313" s="11" t="s">
        <v>82</v>
      </c>
    </row>
    <row r="314" s="1" customFormat="1" ht="22.5" customHeight="1">
      <c r="B314" s="36"/>
      <c r="C314" s="222" t="s">
        <v>688</v>
      </c>
      <c r="D314" s="222" t="s">
        <v>144</v>
      </c>
      <c r="E314" s="223" t="s">
        <v>689</v>
      </c>
      <c r="F314" s="224" t="s">
        <v>690</v>
      </c>
      <c r="G314" s="225" t="s">
        <v>147</v>
      </c>
      <c r="H314" s="226">
        <v>1</v>
      </c>
      <c r="I314" s="227">
        <v>0</v>
      </c>
      <c r="J314" s="227">
        <v>1297.8</v>
      </c>
      <c r="K314" s="228">
        <f>ROUND(P314*H314,2)</f>
        <v>1297.8</v>
      </c>
      <c r="L314" s="224" t="s">
        <v>148</v>
      </c>
      <c r="M314" s="38"/>
      <c r="N314" s="229" t="s">
        <v>1</v>
      </c>
      <c r="O314" s="230" t="s">
        <v>43</v>
      </c>
      <c r="P314" s="231">
        <f>I314+J314</f>
        <v>1297.8</v>
      </c>
      <c r="Q314" s="231">
        <f>ROUND(I314*H314,2)</f>
        <v>0</v>
      </c>
      <c r="R314" s="231">
        <f>ROUND(J314*H314,2)</f>
        <v>1297.8</v>
      </c>
      <c r="S314" s="77"/>
      <c r="T314" s="232">
        <f>S314*H314</f>
        <v>0</v>
      </c>
      <c r="U314" s="232">
        <v>0</v>
      </c>
      <c r="V314" s="232">
        <f>U314*H314</f>
        <v>0</v>
      </c>
      <c r="W314" s="232">
        <v>0</v>
      </c>
      <c r="X314" s="232">
        <f>W314*H314</f>
        <v>0</v>
      </c>
      <c r="Y314" s="233" t="s">
        <v>1</v>
      </c>
      <c r="AR314" s="11" t="s">
        <v>149</v>
      </c>
      <c r="AT314" s="11" t="s">
        <v>144</v>
      </c>
      <c r="AU314" s="11" t="s">
        <v>82</v>
      </c>
      <c r="AY314" s="11" t="s">
        <v>142</v>
      </c>
      <c r="BE314" s="130">
        <f>IF(O314="základní",K314,0)</f>
        <v>1297.8</v>
      </c>
      <c r="BF314" s="130">
        <f>IF(O314="snížená",K314,0)</f>
        <v>0</v>
      </c>
      <c r="BG314" s="130">
        <f>IF(O314="zákl. přenesená",K314,0)</f>
        <v>0</v>
      </c>
      <c r="BH314" s="130">
        <f>IF(O314="sníž. přenesená",K314,0)</f>
        <v>0</v>
      </c>
      <c r="BI314" s="130">
        <f>IF(O314="nulová",K314,0)</f>
        <v>0</v>
      </c>
      <c r="BJ314" s="11" t="s">
        <v>82</v>
      </c>
      <c r="BK314" s="130">
        <f>ROUND(P314*H314,2)</f>
        <v>1297.8</v>
      </c>
      <c r="BL314" s="11" t="s">
        <v>149</v>
      </c>
      <c r="BM314" s="11" t="s">
        <v>691</v>
      </c>
    </row>
    <row r="315" s="1" customFormat="1">
      <c r="B315" s="36"/>
      <c r="C315" s="37"/>
      <c r="D315" s="234" t="s">
        <v>151</v>
      </c>
      <c r="E315" s="37"/>
      <c r="F315" s="235" t="s">
        <v>692</v>
      </c>
      <c r="G315" s="37"/>
      <c r="H315" s="37"/>
      <c r="I315" s="145"/>
      <c r="J315" s="145"/>
      <c r="K315" s="37"/>
      <c r="L315" s="37"/>
      <c r="M315" s="38"/>
      <c r="N315" s="236"/>
      <c r="O315" s="77"/>
      <c r="P315" s="77"/>
      <c r="Q315" s="77"/>
      <c r="R315" s="77"/>
      <c r="S315" s="77"/>
      <c r="T315" s="77"/>
      <c r="U315" s="77"/>
      <c r="V315" s="77"/>
      <c r="W315" s="77"/>
      <c r="X315" s="77"/>
      <c r="Y315" s="78"/>
      <c r="AT315" s="11" t="s">
        <v>151</v>
      </c>
      <c r="AU315" s="11" t="s">
        <v>82</v>
      </c>
    </row>
    <row r="316" s="1" customFormat="1" ht="22.5" customHeight="1">
      <c r="B316" s="36"/>
      <c r="C316" s="222" t="s">
        <v>693</v>
      </c>
      <c r="D316" s="222" t="s">
        <v>144</v>
      </c>
      <c r="E316" s="223" t="s">
        <v>694</v>
      </c>
      <c r="F316" s="224" t="s">
        <v>695</v>
      </c>
      <c r="G316" s="225" t="s">
        <v>147</v>
      </c>
      <c r="H316" s="226">
        <v>1</v>
      </c>
      <c r="I316" s="227">
        <v>0</v>
      </c>
      <c r="J316" s="227">
        <v>1081.5</v>
      </c>
      <c r="K316" s="228">
        <f>ROUND(P316*H316,2)</f>
        <v>1081.5</v>
      </c>
      <c r="L316" s="224" t="s">
        <v>148</v>
      </c>
      <c r="M316" s="38"/>
      <c r="N316" s="229" t="s">
        <v>1</v>
      </c>
      <c r="O316" s="230" t="s">
        <v>43</v>
      </c>
      <c r="P316" s="231">
        <f>I316+J316</f>
        <v>1081.5</v>
      </c>
      <c r="Q316" s="231">
        <f>ROUND(I316*H316,2)</f>
        <v>0</v>
      </c>
      <c r="R316" s="231">
        <f>ROUND(J316*H316,2)</f>
        <v>1081.5</v>
      </c>
      <c r="S316" s="77"/>
      <c r="T316" s="232">
        <f>S316*H316</f>
        <v>0</v>
      </c>
      <c r="U316" s="232">
        <v>0</v>
      </c>
      <c r="V316" s="232">
        <f>U316*H316</f>
        <v>0</v>
      </c>
      <c r="W316" s="232">
        <v>0</v>
      </c>
      <c r="X316" s="232">
        <f>W316*H316</f>
        <v>0</v>
      </c>
      <c r="Y316" s="233" t="s">
        <v>1</v>
      </c>
      <c r="AR316" s="11" t="s">
        <v>149</v>
      </c>
      <c r="AT316" s="11" t="s">
        <v>144</v>
      </c>
      <c r="AU316" s="11" t="s">
        <v>82</v>
      </c>
      <c r="AY316" s="11" t="s">
        <v>142</v>
      </c>
      <c r="BE316" s="130">
        <f>IF(O316="základní",K316,0)</f>
        <v>1081.5</v>
      </c>
      <c r="BF316" s="130">
        <f>IF(O316="snížená",K316,0)</f>
        <v>0</v>
      </c>
      <c r="BG316" s="130">
        <f>IF(O316="zákl. přenesená",K316,0)</f>
        <v>0</v>
      </c>
      <c r="BH316" s="130">
        <f>IF(O316="sníž. přenesená",K316,0)</f>
        <v>0</v>
      </c>
      <c r="BI316" s="130">
        <f>IF(O316="nulová",K316,0)</f>
        <v>0</v>
      </c>
      <c r="BJ316" s="11" t="s">
        <v>82</v>
      </c>
      <c r="BK316" s="130">
        <f>ROUND(P316*H316,2)</f>
        <v>1081.5</v>
      </c>
      <c r="BL316" s="11" t="s">
        <v>149</v>
      </c>
      <c r="BM316" s="11" t="s">
        <v>696</v>
      </c>
    </row>
    <row r="317" s="1" customFormat="1">
      <c r="B317" s="36"/>
      <c r="C317" s="37"/>
      <c r="D317" s="234" t="s">
        <v>151</v>
      </c>
      <c r="E317" s="37"/>
      <c r="F317" s="235" t="s">
        <v>697</v>
      </c>
      <c r="G317" s="37"/>
      <c r="H317" s="37"/>
      <c r="I317" s="145"/>
      <c r="J317" s="145"/>
      <c r="K317" s="37"/>
      <c r="L317" s="37"/>
      <c r="M317" s="38"/>
      <c r="N317" s="236"/>
      <c r="O317" s="77"/>
      <c r="P317" s="77"/>
      <c r="Q317" s="77"/>
      <c r="R317" s="77"/>
      <c r="S317" s="77"/>
      <c r="T317" s="77"/>
      <c r="U317" s="77"/>
      <c r="V317" s="77"/>
      <c r="W317" s="77"/>
      <c r="X317" s="77"/>
      <c r="Y317" s="78"/>
      <c r="AT317" s="11" t="s">
        <v>151</v>
      </c>
      <c r="AU317" s="11" t="s">
        <v>82</v>
      </c>
    </row>
    <row r="318" s="1" customFormat="1" ht="22.5" customHeight="1">
      <c r="B318" s="36"/>
      <c r="C318" s="222" t="s">
        <v>698</v>
      </c>
      <c r="D318" s="222" t="s">
        <v>144</v>
      </c>
      <c r="E318" s="223" t="s">
        <v>699</v>
      </c>
      <c r="F318" s="224" t="s">
        <v>700</v>
      </c>
      <c r="G318" s="225" t="s">
        <v>147</v>
      </c>
      <c r="H318" s="226">
        <v>1</v>
      </c>
      <c r="I318" s="227">
        <v>0</v>
      </c>
      <c r="J318" s="227">
        <v>4707.1000000000004</v>
      </c>
      <c r="K318" s="228">
        <f>ROUND(P318*H318,2)</f>
        <v>4707.1000000000004</v>
      </c>
      <c r="L318" s="224" t="s">
        <v>148</v>
      </c>
      <c r="M318" s="38"/>
      <c r="N318" s="229" t="s">
        <v>1</v>
      </c>
      <c r="O318" s="230" t="s">
        <v>43</v>
      </c>
      <c r="P318" s="231">
        <f>I318+J318</f>
        <v>4707.1000000000004</v>
      </c>
      <c r="Q318" s="231">
        <f>ROUND(I318*H318,2)</f>
        <v>0</v>
      </c>
      <c r="R318" s="231">
        <f>ROUND(J318*H318,2)</f>
        <v>4707.1000000000004</v>
      </c>
      <c r="S318" s="77"/>
      <c r="T318" s="232">
        <f>S318*H318</f>
        <v>0</v>
      </c>
      <c r="U318" s="232">
        <v>0</v>
      </c>
      <c r="V318" s="232">
        <f>U318*H318</f>
        <v>0</v>
      </c>
      <c r="W318" s="232">
        <v>0</v>
      </c>
      <c r="X318" s="232">
        <f>W318*H318</f>
        <v>0</v>
      </c>
      <c r="Y318" s="233" t="s">
        <v>1</v>
      </c>
      <c r="AR318" s="11" t="s">
        <v>149</v>
      </c>
      <c r="AT318" s="11" t="s">
        <v>144</v>
      </c>
      <c r="AU318" s="11" t="s">
        <v>82</v>
      </c>
      <c r="AY318" s="11" t="s">
        <v>142</v>
      </c>
      <c r="BE318" s="130">
        <f>IF(O318="základní",K318,0)</f>
        <v>4707.1000000000004</v>
      </c>
      <c r="BF318" s="130">
        <f>IF(O318="snížená",K318,0)</f>
        <v>0</v>
      </c>
      <c r="BG318" s="130">
        <f>IF(O318="zákl. přenesená",K318,0)</f>
        <v>0</v>
      </c>
      <c r="BH318" s="130">
        <f>IF(O318="sníž. přenesená",K318,0)</f>
        <v>0</v>
      </c>
      <c r="BI318" s="130">
        <f>IF(O318="nulová",K318,0)</f>
        <v>0</v>
      </c>
      <c r="BJ318" s="11" t="s">
        <v>82</v>
      </c>
      <c r="BK318" s="130">
        <f>ROUND(P318*H318,2)</f>
        <v>4707.1000000000004</v>
      </c>
      <c r="BL318" s="11" t="s">
        <v>149</v>
      </c>
      <c r="BM318" s="11" t="s">
        <v>701</v>
      </c>
    </row>
    <row r="319" s="1" customFormat="1">
      <c r="B319" s="36"/>
      <c r="C319" s="37"/>
      <c r="D319" s="234" t="s">
        <v>151</v>
      </c>
      <c r="E319" s="37"/>
      <c r="F319" s="235" t="s">
        <v>702</v>
      </c>
      <c r="G319" s="37"/>
      <c r="H319" s="37"/>
      <c r="I319" s="145"/>
      <c r="J319" s="145"/>
      <c r="K319" s="37"/>
      <c r="L319" s="37"/>
      <c r="M319" s="38"/>
      <c r="N319" s="236"/>
      <c r="O319" s="77"/>
      <c r="P319" s="77"/>
      <c r="Q319" s="77"/>
      <c r="R319" s="77"/>
      <c r="S319" s="77"/>
      <c r="T319" s="77"/>
      <c r="U319" s="77"/>
      <c r="V319" s="77"/>
      <c r="W319" s="77"/>
      <c r="X319" s="77"/>
      <c r="Y319" s="78"/>
      <c r="AT319" s="11" t="s">
        <v>151</v>
      </c>
      <c r="AU319" s="11" t="s">
        <v>82</v>
      </c>
    </row>
    <row r="320" s="1" customFormat="1" ht="22.5" customHeight="1">
      <c r="B320" s="36"/>
      <c r="C320" s="222" t="s">
        <v>703</v>
      </c>
      <c r="D320" s="222" t="s">
        <v>144</v>
      </c>
      <c r="E320" s="223" t="s">
        <v>704</v>
      </c>
      <c r="F320" s="224" t="s">
        <v>705</v>
      </c>
      <c r="G320" s="225" t="s">
        <v>147</v>
      </c>
      <c r="H320" s="226">
        <v>1</v>
      </c>
      <c r="I320" s="227">
        <v>0</v>
      </c>
      <c r="J320" s="227">
        <v>1987.9000000000001</v>
      </c>
      <c r="K320" s="228">
        <f>ROUND(P320*H320,2)</f>
        <v>1987.9000000000001</v>
      </c>
      <c r="L320" s="224" t="s">
        <v>148</v>
      </c>
      <c r="M320" s="38"/>
      <c r="N320" s="229" t="s">
        <v>1</v>
      </c>
      <c r="O320" s="230" t="s">
        <v>43</v>
      </c>
      <c r="P320" s="231">
        <f>I320+J320</f>
        <v>1987.9000000000001</v>
      </c>
      <c r="Q320" s="231">
        <f>ROUND(I320*H320,2)</f>
        <v>0</v>
      </c>
      <c r="R320" s="231">
        <f>ROUND(J320*H320,2)</f>
        <v>1987.9000000000001</v>
      </c>
      <c r="S320" s="77"/>
      <c r="T320" s="232">
        <f>S320*H320</f>
        <v>0</v>
      </c>
      <c r="U320" s="232">
        <v>0</v>
      </c>
      <c r="V320" s="232">
        <f>U320*H320</f>
        <v>0</v>
      </c>
      <c r="W320" s="232">
        <v>0</v>
      </c>
      <c r="X320" s="232">
        <f>W320*H320</f>
        <v>0</v>
      </c>
      <c r="Y320" s="233" t="s">
        <v>1</v>
      </c>
      <c r="AR320" s="11" t="s">
        <v>149</v>
      </c>
      <c r="AT320" s="11" t="s">
        <v>144</v>
      </c>
      <c r="AU320" s="11" t="s">
        <v>82</v>
      </c>
      <c r="AY320" s="11" t="s">
        <v>142</v>
      </c>
      <c r="BE320" s="130">
        <f>IF(O320="základní",K320,0)</f>
        <v>1987.9000000000001</v>
      </c>
      <c r="BF320" s="130">
        <f>IF(O320="snížená",K320,0)</f>
        <v>0</v>
      </c>
      <c r="BG320" s="130">
        <f>IF(O320="zákl. přenesená",K320,0)</f>
        <v>0</v>
      </c>
      <c r="BH320" s="130">
        <f>IF(O320="sníž. přenesená",K320,0)</f>
        <v>0</v>
      </c>
      <c r="BI320" s="130">
        <f>IF(O320="nulová",K320,0)</f>
        <v>0</v>
      </c>
      <c r="BJ320" s="11" t="s">
        <v>82</v>
      </c>
      <c r="BK320" s="130">
        <f>ROUND(P320*H320,2)</f>
        <v>1987.9000000000001</v>
      </c>
      <c r="BL320" s="11" t="s">
        <v>149</v>
      </c>
      <c r="BM320" s="11" t="s">
        <v>706</v>
      </c>
    </row>
    <row r="321" s="1" customFormat="1">
      <c r="B321" s="36"/>
      <c r="C321" s="37"/>
      <c r="D321" s="234" t="s">
        <v>151</v>
      </c>
      <c r="E321" s="37"/>
      <c r="F321" s="235" t="s">
        <v>707</v>
      </c>
      <c r="G321" s="37"/>
      <c r="H321" s="37"/>
      <c r="I321" s="145"/>
      <c r="J321" s="145"/>
      <c r="K321" s="37"/>
      <c r="L321" s="37"/>
      <c r="M321" s="38"/>
      <c r="N321" s="236"/>
      <c r="O321" s="77"/>
      <c r="P321" s="77"/>
      <c r="Q321" s="77"/>
      <c r="R321" s="77"/>
      <c r="S321" s="77"/>
      <c r="T321" s="77"/>
      <c r="U321" s="77"/>
      <c r="V321" s="77"/>
      <c r="W321" s="77"/>
      <c r="X321" s="77"/>
      <c r="Y321" s="78"/>
      <c r="AT321" s="11" t="s">
        <v>151</v>
      </c>
      <c r="AU321" s="11" t="s">
        <v>82</v>
      </c>
    </row>
    <row r="322" s="1" customFormat="1" ht="22.5" customHeight="1">
      <c r="B322" s="36"/>
      <c r="C322" s="222" t="s">
        <v>708</v>
      </c>
      <c r="D322" s="222" t="s">
        <v>144</v>
      </c>
      <c r="E322" s="223" t="s">
        <v>709</v>
      </c>
      <c r="F322" s="224" t="s">
        <v>710</v>
      </c>
      <c r="G322" s="225" t="s">
        <v>147</v>
      </c>
      <c r="H322" s="226">
        <v>1</v>
      </c>
      <c r="I322" s="227">
        <v>0</v>
      </c>
      <c r="J322" s="227">
        <v>1534.7000000000001</v>
      </c>
      <c r="K322" s="228">
        <f>ROUND(P322*H322,2)</f>
        <v>1534.7000000000001</v>
      </c>
      <c r="L322" s="224" t="s">
        <v>148</v>
      </c>
      <c r="M322" s="38"/>
      <c r="N322" s="229" t="s">
        <v>1</v>
      </c>
      <c r="O322" s="230" t="s">
        <v>43</v>
      </c>
      <c r="P322" s="231">
        <f>I322+J322</f>
        <v>1534.7000000000001</v>
      </c>
      <c r="Q322" s="231">
        <f>ROUND(I322*H322,2)</f>
        <v>0</v>
      </c>
      <c r="R322" s="231">
        <f>ROUND(J322*H322,2)</f>
        <v>1534.7000000000001</v>
      </c>
      <c r="S322" s="77"/>
      <c r="T322" s="232">
        <f>S322*H322</f>
        <v>0</v>
      </c>
      <c r="U322" s="232">
        <v>0</v>
      </c>
      <c r="V322" s="232">
        <f>U322*H322</f>
        <v>0</v>
      </c>
      <c r="W322" s="232">
        <v>0</v>
      </c>
      <c r="X322" s="232">
        <f>W322*H322</f>
        <v>0</v>
      </c>
      <c r="Y322" s="233" t="s">
        <v>1</v>
      </c>
      <c r="AR322" s="11" t="s">
        <v>149</v>
      </c>
      <c r="AT322" s="11" t="s">
        <v>144</v>
      </c>
      <c r="AU322" s="11" t="s">
        <v>82</v>
      </c>
      <c r="AY322" s="11" t="s">
        <v>142</v>
      </c>
      <c r="BE322" s="130">
        <f>IF(O322="základní",K322,0)</f>
        <v>1534.7000000000001</v>
      </c>
      <c r="BF322" s="130">
        <f>IF(O322="snížená",K322,0)</f>
        <v>0</v>
      </c>
      <c r="BG322" s="130">
        <f>IF(O322="zákl. přenesená",K322,0)</f>
        <v>0</v>
      </c>
      <c r="BH322" s="130">
        <f>IF(O322="sníž. přenesená",K322,0)</f>
        <v>0</v>
      </c>
      <c r="BI322" s="130">
        <f>IF(O322="nulová",K322,0)</f>
        <v>0</v>
      </c>
      <c r="BJ322" s="11" t="s">
        <v>82</v>
      </c>
      <c r="BK322" s="130">
        <f>ROUND(P322*H322,2)</f>
        <v>1534.7000000000001</v>
      </c>
      <c r="BL322" s="11" t="s">
        <v>149</v>
      </c>
      <c r="BM322" s="11" t="s">
        <v>711</v>
      </c>
    </row>
    <row r="323" s="1" customFormat="1">
      <c r="B323" s="36"/>
      <c r="C323" s="37"/>
      <c r="D323" s="234" t="s">
        <v>151</v>
      </c>
      <c r="E323" s="37"/>
      <c r="F323" s="235" t="s">
        <v>712</v>
      </c>
      <c r="G323" s="37"/>
      <c r="H323" s="37"/>
      <c r="I323" s="145"/>
      <c r="J323" s="145"/>
      <c r="K323" s="37"/>
      <c r="L323" s="37"/>
      <c r="M323" s="38"/>
      <c r="N323" s="236"/>
      <c r="O323" s="77"/>
      <c r="P323" s="77"/>
      <c r="Q323" s="77"/>
      <c r="R323" s="77"/>
      <c r="S323" s="77"/>
      <c r="T323" s="77"/>
      <c r="U323" s="77"/>
      <c r="V323" s="77"/>
      <c r="W323" s="77"/>
      <c r="X323" s="77"/>
      <c r="Y323" s="78"/>
      <c r="AT323" s="11" t="s">
        <v>151</v>
      </c>
      <c r="AU323" s="11" t="s">
        <v>82</v>
      </c>
    </row>
    <row r="324" s="1" customFormat="1" ht="22.5" customHeight="1">
      <c r="B324" s="36"/>
      <c r="C324" s="222" t="s">
        <v>713</v>
      </c>
      <c r="D324" s="222" t="s">
        <v>144</v>
      </c>
      <c r="E324" s="223" t="s">
        <v>714</v>
      </c>
      <c r="F324" s="224" t="s">
        <v>715</v>
      </c>
      <c r="G324" s="225" t="s">
        <v>147</v>
      </c>
      <c r="H324" s="226">
        <v>1</v>
      </c>
      <c r="I324" s="227">
        <v>0</v>
      </c>
      <c r="J324" s="227">
        <v>947.60000000000002</v>
      </c>
      <c r="K324" s="228">
        <f>ROUND(P324*H324,2)</f>
        <v>947.60000000000002</v>
      </c>
      <c r="L324" s="224" t="s">
        <v>148</v>
      </c>
      <c r="M324" s="38"/>
      <c r="N324" s="229" t="s">
        <v>1</v>
      </c>
      <c r="O324" s="230" t="s">
        <v>43</v>
      </c>
      <c r="P324" s="231">
        <f>I324+J324</f>
        <v>947.60000000000002</v>
      </c>
      <c r="Q324" s="231">
        <f>ROUND(I324*H324,2)</f>
        <v>0</v>
      </c>
      <c r="R324" s="231">
        <f>ROUND(J324*H324,2)</f>
        <v>947.60000000000002</v>
      </c>
      <c r="S324" s="77"/>
      <c r="T324" s="232">
        <f>S324*H324</f>
        <v>0</v>
      </c>
      <c r="U324" s="232">
        <v>0</v>
      </c>
      <c r="V324" s="232">
        <f>U324*H324</f>
        <v>0</v>
      </c>
      <c r="W324" s="232">
        <v>0</v>
      </c>
      <c r="X324" s="232">
        <f>W324*H324</f>
        <v>0</v>
      </c>
      <c r="Y324" s="233" t="s">
        <v>1</v>
      </c>
      <c r="AR324" s="11" t="s">
        <v>149</v>
      </c>
      <c r="AT324" s="11" t="s">
        <v>144</v>
      </c>
      <c r="AU324" s="11" t="s">
        <v>82</v>
      </c>
      <c r="AY324" s="11" t="s">
        <v>142</v>
      </c>
      <c r="BE324" s="130">
        <f>IF(O324="základní",K324,0)</f>
        <v>947.60000000000002</v>
      </c>
      <c r="BF324" s="130">
        <f>IF(O324="snížená",K324,0)</f>
        <v>0</v>
      </c>
      <c r="BG324" s="130">
        <f>IF(O324="zákl. přenesená",K324,0)</f>
        <v>0</v>
      </c>
      <c r="BH324" s="130">
        <f>IF(O324="sníž. přenesená",K324,0)</f>
        <v>0</v>
      </c>
      <c r="BI324" s="130">
        <f>IF(O324="nulová",K324,0)</f>
        <v>0</v>
      </c>
      <c r="BJ324" s="11" t="s">
        <v>82</v>
      </c>
      <c r="BK324" s="130">
        <f>ROUND(P324*H324,2)</f>
        <v>947.60000000000002</v>
      </c>
      <c r="BL324" s="11" t="s">
        <v>149</v>
      </c>
      <c r="BM324" s="11" t="s">
        <v>716</v>
      </c>
    </row>
    <row r="325" s="1" customFormat="1">
      <c r="B325" s="36"/>
      <c r="C325" s="37"/>
      <c r="D325" s="234" t="s">
        <v>151</v>
      </c>
      <c r="E325" s="37"/>
      <c r="F325" s="235" t="s">
        <v>717</v>
      </c>
      <c r="G325" s="37"/>
      <c r="H325" s="37"/>
      <c r="I325" s="145"/>
      <c r="J325" s="145"/>
      <c r="K325" s="37"/>
      <c r="L325" s="37"/>
      <c r="M325" s="38"/>
      <c r="N325" s="236"/>
      <c r="O325" s="77"/>
      <c r="P325" s="77"/>
      <c r="Q325" s="77"/>
      <c r="R325" s="77"/>
      <c r="S325" s="77"/>
      <c r="T325" s="77"/>
      <c r="U325" s="77"/>
      <c r="V325" s="77"/>
      <c r="W325" s="77"/>
      <c r="X325" s="77"/>
      <c r="Y325" s="78"/>
      <c r="AT325" s="11" t="s">
        <v>151</v>
      </c>
      <c r="AU325" s="11" t="s">
        <v>82</v>
      </c>
    </row>
    <row r="326" s="1" customFormat="1" ht="22.5" customHeight="1">
      <c r="B326" s="36"/>
      <c r="C326" s="222" t="s">
        <v>718</v>
      </c>
      <c r="D326" s="222" t="s">
        <v>144</v>
      </c>
      <c r="E326" s="223" t="s">
        <v>719</v>
      </c>
      <c r="F326" s="224" t="s">
        <v>720</v>
      </c>
      <c r="G326" s="225" t="s">
        <v>147</v>
      </c>
      <c r="H326" s="226">
        <v>1</v>
      </c>
      <c r="I326" s="227">
        <v>0</v>
      </c>
      <c r="J326" s="227">
        <v>1514.0999999999999</v>
      </c>
      <c r="K326" s="228">
        <f>ROUND(P326*H326,2)</f>
        <v>1514.0999999999999</v>
      </c>
      <c r="L326" s="224" t="s">
        <v>148</v>
      </c>
      <c r="M326" s="38"/>
      <c r="N326" s="229" t="s">
        <v>1</v>
      </c>
      <c r="O326" s="230" t="s">
        <v>43</v>
      </c>
      <c r="P326" s="231">
        <f>I326+J326</f>
        <v>1514.0999999999999</v>
      </c>
      <c r="Q326" s="231">
        <f>ROUND(I326*H326,2)</f>
        <v>0</v>
      </c>
      <c r="R326" s="231">
        <f>ROUND(J326*H326,2)</f>
        <v>1514.0999999999999</v>
      </c>
      <c r="S326" s="77"/>
      <c r="T326" s="232">
        <f>S326*H326</f>
        <v>0</v>
      </c>
      <c r="U326" s="232">
        <v>0</v>
      </c>
      <c r="V326" s="232">
        <f>U326*H326</f>
        <v>0</v>
      </c>
      <c r="W326" s="232">
        <v>0</v>
      </c>
      <c r="X326" s="232">
        <f>W326*H326</f>
        <v>0</v>
      </c>
      <c r="Y326" s="233" t="s">
        <v>1</v>
      </c>
      <c r="AR326" s="11" t="s">
        <v>149</v>
      </c>
      <c r="AT326" s="11" t="s">
        <v>144</v>
      </c>
      <c r="AU326" s="11" t="s">
        <v>82</v>
      </c>
      <c r="AY326" s="11" t="s">
        <v>142</v>
      </c>
      <c r="BE326" s="130">
        <f>IF(O326="základní",K326,0)</f>
        <v>1514.0999999999999</v>
      </c>
      <c r="BF326" s="130">
        <f>IF(O326="snížená",K326,0)</f>
        <v>0</v>
      </c>
      <c r="BG326" s="130">
        <f>IF(O326="zákl. přenesená",K326,0)</f>
        <v>0</v>
      </c>
      <c r="BH326" s="130">
        <f>IF(O326="sníž. přenesená",K326,0)</f>
        <v>0</v>
      </c>
      <c r="BI326" s="130">
        <f>IF(O326="nulová",K326,0)</f>
        <v>0</v>
      </c>
      <c r="BJ326" s="11" t="s">
        <v>82</v>
      </c>
      <c r="BK326" s="130">
        <f>ROUND(P326*H326,2)</f>
        <v>1514.0999999999999</v>
      </c>
      <c r="BL326" s="11" t="s">
        <v>149</v>
      </c>
      <c r="BM326" s="11" t="s">
        <v>721</v>
      </c>
    </row>
    <row r="327" s="1" customFormat="1">
      <c r="B327" s="36"/>
      <c r="C327" s="37"/>
      <c r="D327" s="234" t="s">
        <v>151</v>
      </c>
      <c r="E327" s="37"/>
      <c r="F327" s="235" t="s">
        <v>722</v>
      </c>
      <c r="G327" s="37"/>
      <c r="H327" s="37"/>
      <c r="I327" s="145"/>
      <c r="J327" s="145"/>
      <c r="K327" s="37"/>
      <c r="L327" s="37"/>
      <c r="M327" s="38"/>
      <c r="N327" s="236"/>
      <c r="O327" s="77"/>
      <c r="P327" s="77"/>
      <c r="Q327" s="77"/>
      <c r="R327" s="77"/>
      <c r="S327" s="77"/>
      <c r="T327" s="77"/>
      <c r="U327" s="77"/>
      <c r="V327" s="77"/>
      <c r="W327" s="77"/>
      <c r="X327" s="77"/>
      <c r="Y327" s="78"/>
      <c r="AT327" s="11" t="s">
        <v>151</v>
      </c>
      <c r="AU327" s="11" t="s">
        <v>82</v>
      </c>
    </row>
    <row r="328" s="1" customFormat="1" ht="22.5" customHeight="1">
      <c r="B328" s="36"/>
      <c r="C328" s="222" t="s">
        <v>723</v>
      </c>
      <c r="D328" s="222" t="s">
        <v>144</v>
      </c>
      <c r="E328" s="223" t="s">
        <v>724</v>
      </c>
      <c r="F328" s="224" t="s">
        <v>725</v>
      </c>
      <c r="G328" s="225" t="s">
        <v>147</v>
      </c>
      <c r="H328" s="226">
        <v>1</v>
      </c>
      <c r="I328" s="227">
        <v>0</v>
      </c>
      <c r="J328" s="227">
        <v>1308.0999999999999</v>
      </c>
      <c r="K328" s="228">
        <f>ROUND(P328*H328,2)</f>
        <v>1308.0999999999999</v>
      </c>
      <c r="L328" s="224" t="s">
        <v>148</v>
      </c>
      <c r="M328" s="38"/>
      <c r="N328" s="229" t="s">
        <v>1</v>
      </c>
      <c r="O328" s="230" t="s">
        <v>43</v>
      </c>
      <c r="P328" s="231">
        <f>I328+J328</f>
        <v>1308.0999999999999</v>
      </c>
      <c r="Q328" s="231">
        <f>ROUND(I328*H328,2)</f>
        <v>0</v>
      </c>
      <c r="R328" s="231">
        <f>ROUND(J328*H328,2)</f>
        <v>1308.0999999999999</v>
      </c>
      <c r="S328" s="77"/>
      <c r="T328" s="232">
        <f>S328*H328</f>
        <v>0</v>
      </c>
      <c r="U328" s="232">
        <v>0</v>
      </c>
      <c r="V328" s="232">
        <f>U328*H328</f>
        <v>0</v>
      </c>
      <c r="W328" s="232">
        <v>0</v>
      </c>
      <c r="X328" s="232">
        <f>W328*H328</f>
        <v>0</v>
      </c>
      <c r="Y328" s="233" t="s">
        <v>1</v>
      </c>
      <c r="AR328" s="11" t="s">
        <v>149</v>
      </c>
      <c r="AT328" s="11" t="s">
        <v>144</v>
      </c>
      <c r="AU328" s="11" t="s">
        <v>82</v>
      </c>
      <c r="AY328" s="11" t="s">
        <v>142</v>
      </c>
      <c r="BE328" s="130">
        <f>IF(O328="základní",K328,0)</f>
        <v>1308.0999999999999</v>
      </c>
      <c r="BF328" s="130">
        <f>IF(O328="snížená",K328,0)</f>
        <v>0</v>
      </c>
      <c r="BG328" s="130">
        <f>IF(O328="zákl. přenesená",K328,0)</f>
        <v>0</v>
      </c>
      <c r="BH328" s="130">
        <f>IF(O328="sníž. přenesená",K328,0)</f>
        <v>0</v>
      </c>
      <c r="BI328" s="130">
        <f>IF(O328="nulová",K328,0)</f>
        <v>0</v>
      </c>
      <c r="BJ328" s="11" t="s">
        <v>82</v>
      </c>
      <c r="BK328" s="130">
        <f>ROUND(P328*H328,2)</f>
        <v>1308.0999999999999</v>
      </c>
      <c r="BL328" s="11" t="s">
        <v>149</v>
      </c>
      <c r="BM328" s="11" t="s">
        <v>726</v>
      </c>
    </row>
    <row r="329" s="1" customFormat="1">
      <c r="B329" s="36"/>
      <c r="C329" s="37"/>
      <c r="D329" s="234" t="s">
        <v>151</v>
      </c>
      <c r="E329" s="37"/>
      <c r="F329" s="235" t="s">
        <v>727</v>
      </c>
      <c r="G329" s="37"/>
      <c r="H329" s="37"/>
      <c r="I329" s="145"/>
      <c r="J329" s="145"/>
      <c r="K329" s="37"/>
      <c r="L329" s="37"/>
      <c r="M329" s="38"/>
      <c r="N329" s="236"/>
      <c r="O329" s="77"/>
      <c r="P329" s="77"/>
      <c r="Q329" s="77"/>
      <c r="R329" s="77"/>
      <c r="S329" s="77"/>
      <c r="T329" s="77"/>
      <c r="U329" s="77"/>
      <c r="V329" s="77"/>
      <c r="W329" s="77"/>
      <c r="X329" s="77"/>
      <c r="Y329" s="78"/>
      <c r="AT329" s="11" t="s">
        <v>151</v>
      </c>
      <c r="AU329" s="11" t="s">
        <v>82</v>
      </c>
    </row>
    <row r="330" s="1" customFormat="1" ht="22.5" customHeight="1">
      <c r="B330" s="36"/>
      <c r="C330" s="222" t="s">
        <v>728</v>
      </c>
      <c r="D330" s="222" t="s">
        <v>144</v>
      </c>
      <c r="E330" s="223" t="s">
        <v>729</v>
      </c>
      <c r="F330" s="224" t="s">
        <v>730</v>
      </c>
      <c r="G330" s="225" t="s">
        <v>147</v>
      </c>
      <c r="H330" s="226">
        <v>1</v>
      </c>
      <c r="I330" s="227">
        <v>0</v>
      </c>
      <c r="J330" s="227">
        <v>1297.8</v>
      </c>
      <c r="K330" s="228">
        <f>ROUND(P330*H330,2)</f>
        <v>1297.8</v>
      </c>
      <c r="L330" s="224" t="s">
        <v>148</v>
      </c>
      <c r="M330" s="38"/>
      <c r="N330" s="229" t="s">
        <v>1</v>
      </c>
      <c r="O330" s="230" t="s">
        <v>43</v>
      </c>
      <c r="P330" s="231">
        <f>I330+J330</f>
        <v>1297.8</v>
      </c>
      <c r="Q330" s="231">
        <f>ROUND(I330*H330,2)</f>
        <v>0</v>
      </c>
      <c r="R330" s="231">
        <f>ROUND(J330*H330,2)</f>
        <v>1297.8</v>
      </c>
      <c r="S330" s="77"/>
      <c r="T330" s="232">
        <f>S330*H330</f>
        <v>0</v>
      </c>
      <c r="U330" s="232">
        <v>0</v>
      </c>
      <c r="V330" s="232">
        <f>U330*H330</f>
        <v>0</v>
      </c>
      <c r="W330" s="232">
        <v>0</v>
      </c>
      <c r="X330" s="232">
        <f>W330*H330</f>
        <v>0</v>
      </c>
      <c r="Y330" s="233" t="s">
        <v>1</v>
      </c>
      <c r="AR330" s="11" t="s">
        <v>149</v>
      </c>
      <c r="AT330" s="11" t="s">
        <v>144</v>
      </c>
      <c r="AU330" s="11" t="s">
        <v>82</v>
      </c>
      <c r="AY330" s="11" t="s">
        <v>142</v>
      </c>
      <c r="BE330" s="130">
        <f>IF(O330="základní",K330,0)</f>
        <v>1297.8</v>
      </c>
      <c r="BF330" s="130">
        <f>IF(O330="snížená",K330,0)</f>
        <v>0</v>
      </c>
      <c r="BG330" s="130">
        <f>IF(O330="zákl. přenesená",K330,0)</f>
        <v>0</v>
      </c>
      <c r="BH330" s="130">
        <f>IF(O330="sníž. přenesená",K330,0)</f>
        <v>0</v>
      </c>
      <c r="BI330" s="130">
        <f>IF(O330="nulová",K330,0)</f>
        <v>0</v>
      </c>
      <c r="BJ330" s="11" t="s">
        <v>82</v>
      </c>
      <c r="BK330" s="130">
        <f>ROUND(P330*H330,2)</f>
        <v>1297.8</v>
      </c>
      <c r="BL330" s="11" t="s">
        <v>149</v>
      </c>
      <c r="BM330" s="11" t="s">
        <v>731</v>
      </c>
    </row>
    <row r="331" s="1" customFormat="1">
      <c r="B331" s="36"/>
      <c r="C331" s="37"/>
      <c r="D331" s="234" t="s">
        <v>151</v>
      </c>
      <c r="E331" s="37"/>
      <c r="F331" s="235" t="s">
        <v>732</v>
      </c>
      <c r="G331" s="37"/>
      <c r="H331" s="37"/>
      <c r="I331" s="145"/>
      <c r="J331" s="145"/>
      <c r="K331" s="37"/>
      <c r="L331" s="37"/>
      <c r="M331" s="38"/>
      <c r="N331" s="236"/>
      <c r="O331" s="77"/>
      <c r="P331" s="77"/>
      <c r="Q331" s="77"/>
      <c r="R331" s="77"/>
      <c r="S331" s="77"/>
      <c r="T331" s="77"/>
      <c r="U331" s="77"/>
      <c r="V331" s="77"/>
      <c r="W331" s="77"/>
      <c r="X331" s="77"/>
      <c r="Y331" s="78"/>
      <c r="AT331" s="11" t="s">
        <v>151</v>
      </c>
      <c r="AU331" s="11" t="s">
        <v>82</v>
      </c>
    </row>
    <row r="332" s="1" customFormat="1" ht="22.5" customHeight="1">
      <c r="B332" s="36"/>
      <c r="C332" s="222" t="s">
        <v>733</v>
      </c>
      <c r="D332" s="222" t="s">
        <v>144</v>
      </c>
      <c r="E332" s="223" t="s">
        <v>734</v>
      </c>
      <c r="F332" s="224" t="s">
        <v>735</v>
      </c>
      <c r="G332" s="225" t="s">
        <v>147</v>
      </c>
      <c r="H332" s="226">
        <v>1</v>
      </c>
      <c r="I332" s="227">
        <v>0</v>
      </c>
      <c r="J332" s="227">
        <v>646.84000000000003</v>
      </c>
      <c r="K332" s="228">
        <f>ROUND(P332*H332,2)</f>
        <v>646.84000000000003</v>
      </c>
      <c r="L332" s="224" t="s">
        <v>148</v>
      </c>
      <c r="M332" s="38"/>
      <c r="N332" s="229" t="s">
        <v>1</v>
      </c>
      <c r="O332" s="230" t="s">
        <v>43</v>
      </c>
      <c r="P332" s="231">
        <f>I332+J332</f>
        <v>646.84000000000003</v>
      </c>
      <c r="Q332" s="231">
        <f>ROUND(I332*H332,2)</f>
        <v>0</v>
      </c>
      <c r="R332" s="231">
        <f>ROUND(J332*H332,2)</f>
        <v>646.84000000000003</v>
      </c>
      <c r="S332" s="77"/>
      <c r="T332" s="232">
        <f>S332*H332</f>
        <v>0</v>
      </c>
      <c r="U332" s="232">
        <v>0</v>
      </c>
      <c r="V332" s="232">
        <f>U332*H332</f>
        <v>0</v>
      </c>
      <c r="W332" s="232">
        <v>0</v>
      </c>
      <c r="X332" s="232">
        <f>W332*H332</f>
        <v>0</v>
      </c>
      <c r="Y332" s="233" t="s">
        <v>1</v>
      </c>
      <c r="AR332" s="11" t="s">
        <v>149</v>
      </c>
      <c r="AT332" s="11" t="s">
        <v>144</v>
      </c>
      <c r="AU332" s="11" t="s">
        <v>82</v>
      </c>
      <c r="AY332" s="11" t="s">
        <v>142</v>
      </c>
      <c r="BE332" s="130">
        <f>IF(O332="základní",K332,0)</f>
        <v>646.84000000000003</v>
      </c>
      <c r="BF332" s="130">
        <f>IF(O332="snížená",K332,0)</f>
        <v>0</v>
      </c>
      <c r="BG332" s="130">
        <f>IF(O332="zákl. přenesená",K332,0)</f>
        <v>0</v>
      </c>
      <c r="BH332" s="130">
        <f>IF(O332="sníž. přenesená",K332,0)</f>
        <v>0</v>
      </c>
      <c r="BI332" s="130">
        <f>IF(O332="nulová",K332,0)</f>
        <v>0</v>
      </c>
      <c r="BJ332" s="11" t="s">
        <v>82</v>
      </c>
      <c r="BK332" s="130">
        <f>ROUND(P332*H332,2)</f>
        <v>646.84000000000003</v>
      </c>
      <c r="BL332" s="11" t="s">
        <v>149</v>
      </c>
      <c r="BM332" s="11" t="s">
        <v>736</v>
      </c>
    </row>
    <row r="333" s="1" customFormat="1">
      <c r="B333" s="36"/>
      <c r="C333" s="37"/>
      <c r="D333" s="234" t="s">
        <v>151</v>
      </c>
      <c r="E333" s="37"/>
      <c r="F333" s="235" t="s">
        <v>737</v>
      </c>
      <c r="G333" s="37"/>
      <c r="H333" s="37"/>
      <c r="I333" s="145"/>
      <c r="J333" s="145"/>
      <c r="K333" s="37"/>
      <c r="L333" s="37"/>
      <c r="M333" s="38"/>
      <c r="N333" s="236"/>
      <c r="O333" s="77"/>
      <c r="P333" s="77"/>
      <c r="Q333" s="77"/>
      <c r="R333" s="77"/>
      <c r="S333" s="77"/>
      <c r="T333" s="77"/>
      <c r="U333" s="77"/>
      <c r="V333" s="77"/>
      <c r="W333" s="77"/>
      <c r="X333" s="77"/>
      <c r="Y333" s="78"/>
      <c r="AT333" s="11" t="s">
        <v>151</v>
      </c>
      <c r="AU333" s="11" t="s">
        <v>82</v>
      </c>
    </row>
    <row r="334" s="1" customFormat="1" ht="22.5" customHeight="1">
      <c r="B334" s="36"/>
      <c r="C334" s="222" t="s">
        <v>738</v>
      </c>
      <c r="D334" s="222" t="s">
        <v>144</v>
      </c>
      <c r="E334" s="223" t="s">
        <v>739</v>
      </c>
      <c r="F334" s="224" t="s">
        <v>740</v>
      </c>
      <c r="G334" s="225" t="s">
        <v>147</v>
      </c>
      <c r="H334" s="226">
        <v>1</v>
      </c>
      <c r="I334" s="227">
        <v>0</v>
      </c>
      <c r="J334" s="227">
        <v>1205.0999999999999</v>
      </c>
      <c r="K334" s="228">
        <f>ROUND(P334*H334,2)</f>
        <v>1205.0999999999999</v>
      </c>
      <c r="L334" s="224" t="s">
        <v>148</v>
      </c>
      <c r="M334" s="38"/>
      <c r="N334" s="229" t="s">
        <v>1</v>
      </c>
      <c r="O334" s="230" t="s">
        <v>43</v>
      </c>
      <c r="P334" s="231">
        <f>I334+J334</f>
        <v>1205.0999999999999</v>
      </c>
      <c r="Q334" s="231">
        <f>ROUND(I334*H334,2)</f>
        <v>0</v>
      </c>
      <c r="R334" s="231">
        <f>ROUND(J334*H334,2)</f>
        <v>1205.0999999999999</v>
      </c>
      <c r="S334" s="77"/>
      <c r="T334" s="232">
        <f>S334*H334</f>
        <v>0</v>
      </c>
      <c r="U334" s="232">
        <v>0</v>
      </c>
      <c r="V334" s="232">
        <f>U334*H334</f>
        <v>0</v>
      </c>
      <c r="W334" s="232">
        <v>0</v>
      </c>
      <c r="X334" s="232">
        <f>W334*H334</f>
        <v>0</v>
      </c>
      <c r="Y334" s="233" t="s">
        <v>1</v>
      </c>
      <c r="AR334" s="11" t="s">
        <v>149</v>
      </c>
      <c r="AT334" s="11" t="s">
        <v>144</v>
      </c>
      <c r="AU334" s="11" t="s">
        <v>82</v>
      </c>
      <c r="AY334" s="11" t="s">
        <v>142</v>
      </c>
      <c r="BE334" s="130">
        <f>IF(O334="základní",K334,0)</f>
        <v>1205.0999999999999</v>
      </c>
      <c r="BF334" s="130">
        <f>IF(O334="snížená",K334,0)</f>
        <v>0</v>
      </c>
      <c r="BG334" s="130">
        <f>IF(O334="zákl. přenesená",K334,0)</f>
        <v>0</v>
      </c>
      <c r="BH334" s="130">
        <f>IF(O334="sníž. přenesená",K334,0)</f>
        <v>0</v>
      </c>
      <c r="BI334" s="130">
        <f>IF(O334="nulová",K334,0)</f>
        <v>0</v>
      </c>
      <c r="BJ334" s="11" t="s">
        <v>82</v>
      </c>
      <c r="BK334" s="130">
        <f>ROUND(P334*H334,2)</f>
        <v>1205.0999999999999</v>
      </c>
      <c r="BL334" s="11" t="s">
        <v>149</v>
      </c>
      <c r="BM334" s="11" t="s">
        <v>741</v>
      </c>
    </row>
    <row r="335" s="1" customFormat="1">
      <c r="B335" s="36"/>
      <c r="C335" s="37"/>
      <c r="D335" s="234" t="s">
        <v>151</v>
      </c>
      <c r="E335" s="37"/>
      <c r="F335" s="235" t="s">
        <v>742</v>
      </c>
      <c r="G335" s="37"/>
      <c r="H335" s="37"/>
      <c r="I335" s="145"/>
      <c r="J335" s="145"/>
      <c r="K335" s="37"/>
      <c r="L335" s="37"/>
      <c r="M335" s="38"/>
      <c r="N335" s="236"/>
      <c r="O335" s="77"/>
      <c r="P335" s="77"/>
      <c r="Q335" s="77"/>
      <c r="R335" s="77"/>
      <c r="S335" s="77"/>
      <c r="T335" s="77"/>
      <c r="U335" s="77"/>
      <c r="V335" s="77"/>
      <c r="W335" s="77"/>
      <c r="X335" s="77"/>
      <c r="Y335" s="78"/>
      <c r="AT335" s="11" t="s">
        <v>151</v>
      </c>
      <c r="AU335" s="11" t="s">
        <v>82</v>
      </c>
    </row>
    <row r="336" s="1" customFormat="1" ht="22.5" customHeight="1">
      <c r="B336" s="36"/>
      <c r="C336" s="222" t="s">
        <v>743</v>
      </c>
      <c r="D336" s="222" t="s">
        <v>144</v>
      </c>
      <c r="E336" s="223" t="s">
        <v>744</v>
      </c>
      <c r="F336" s="224" t="s">
        <v>745</v>
      </c>
      <c r="G336" s="225" t="s">
        <v>147</v>
      </c>
      <c r="H336" s="226">
        <v>1</v>
      </c>
      <c r="I336" s="227">
        <v>0</v>
      </c>
      <c r="J336" s="227">
        <v>646.84000000000003</v>
      </c>
      <c r="K336" s="228">
        <f>ROUND(P336*H336,2)</f>
        <v>646.84000000000003</v>
      </c>
      <c r="L336" s="224" t="s">
        <v>148</v>
      </c>
      <c r="M336" s="38"/>
      <c r="N336" s="229" t="s">
        <v>1</v>
      </c>
      <c r="O336" s="230" t="s">
        <v>43</v>
      </c>
      <c r="P336" s="231">
        <f>I336+J336</f>
        <v>646.84000000000003</v>
      </c>
      <c r="Q336" s="231">
        <f>ROUND(I336*H336,2)</f>
        <v>0</v>
      </c>
      <c r="R336" s="231">
        <f>ROUND(J336*H336,2)</f>
        <v>646.84000000000003</v>
      </c>
      <c r="S336" s="77"/>
      <c r="T336" s="232">
        <f>S336*H336</f>
        <v>0</v>
      </c>
      <c r="U336" s="232">
        <v>0</v>
      </c>
      <c r="V336" s="232">
        <f>U336*H336</f>
        <v>0</v>
      </c>
      <c r="W336" s="232">
        <v>0</v>
      </c>
      <c r="X336" s="232">
        <f>W336*H336</f>
        <v>0</v>
      </c>
      <c r="Y336" s="233" t="s">
        <v>1</v>
      </c>
      <c r="AR336" s="11" t="s">
        <v>149</v>
      </c>
      <c r="AT336" s="11" t="s">
        <v>144</v>
      </c>
      <c r="AU336" s="11" t="s">
        <v>82</v>
      </c>
      <c r="AY336" s="11" t="s">
        <v>142</v>
      </c>
      <c r="BE336" s="130">
        <f>IF(O336="základní",K336,0)</f>
        <v>646.84000000000003</v>
      </c>
      <c r="BF336" s="130">
        <f>IF(O336="snížená",K336,0)</f>
        <v>0</v>
      </c>
      <c r="BG336" s="130">
        <f>IF(O336="zákl. přenesená",K336,0)</f>
        <v>0</v>
      </c>
      <c r="BH336" s="130">
        <f>IF(O336="sníž. přenesená",K336,0)</f>
        <v>0</v>
      </c>
      <c r="BI336" s="130">
        <f>IF(O336="nulová",K336,0)</f>
        <v>0</v>
      </c>
      <c r="BJ336" s="11" t="s">
        <v>82</v>
      </c>
      <c r="BK336" s="130">
        <f>ROUND(P336*H336,2)</f>
        <v>646.84000000000003</v>
      </c>
      <c r="BL336" s="11" t="s">
        <v>149</v>
      </c>
      <c r="BM336" s="11" t="s">
        <v>746</v>
      </c>
    </row>
    <row r="337" s="1" customFormat="1">
      <c r="B337" s="36"/>
      <c r="C337" s="37"/>
      <c r="D337" s="234" t="s">
        <v>151</v>
      </c>
      <c r="E337" s="37"/>
      <c r="F337" s="235" t="s">
        <v>747</v>
      </c>
      <c r="G337" s="37"/>
      <c r="H337" s="37"/>
      <c r="I337" s="145"/>
      <c r="J337" s="145"/>
      <c r="K337" s="37"/>
      <c r="L337" s="37"/>
      <c r="M337" s="38"/>
      <c r="N337" s="236"/>
      <c r="O337" s="77"/>
      <c r="P337" s="77"/>
      <c r="Q337" s="77"/>
      <c r="R337" s="77"/>
      <c r="S337" s="77"/>
      <c r="T337" s="77"/>
      <c r="U337" s="77"/>
      <c r="V337" s="77"/>
      <c r="W337" s="77"/>
      <c r="X337" s="77"/>
      <c r="Y337" s="78"/>
      <c r="AT337" s="11" t="s">
        <v>151</v>
      </c>
      <c r="AU337" s="11" t="s">
        <v>82</v>
      </c>
    </row>
    <row r="338" s="1" customFormat="1" ht="22.5" customHeight="1">
      <c r="B338" s="36"/>
      <c r="C338" s="222" t="s">
        <v>748</v>
      </c>
      <c r="D338" s="222" t="s">
        <v>144</v>
      </c>
      <c r="E338" s="223" t="s">
        <v>749</v>
      </c>
      <c r="F338" s="224" t="s">
        <v>750</v>
      </c>
      <c r="G338" s="225" t="s">
        <v>147</v>
      </c>
      <c r="H338" s="226">
        <v>1</v>
      </c>
      <c r="I338" s="227">
        <v>0</v>
      </c>
      <c r="J338" s="227">
        <v>947.60000000000002</v>
      </c>
      <c r="K338" s="228">
        <f>ROUND(P338*H338,2)</f>
        <v>947.60000000000002</v>
      </c>
      <c r="L338" s="224" t="s">
        <v>148</v>
      </c>
      <c r="M338" s="38"/>
      <c r="N338" s="229" t="s">
        <v>1</v>
      </c>
      <c r="O338" s="230" t="s">
        <v>43</v>
      </c>
      <c r="P338" s="231">
        <f>I338+J338</f>
        <v>947.60000000000002</v>
      </c>
      <c r="Q338" s="231">
        <f>ROUND(I338*H338,2)</f>
        <v>0</v>
      </c>
      <c r="R338" s="231">
        <f>ROUND(J338*H338,2)</f>
        <v>947.60000000000002</v>
      </c>
      <c r="S338" s="77"/>
      <c r="T338" s="232">
        <f>S338*H338</f>
        <v>0</v>
      </c>
      <c r="U338" s="232">
        <v>0</v>
      </c>
      <c r="V338" s="232">
        <f>U338*H338</f>
        <v>0</v>
      </c>
      <c r="W338" s="232">
        <v>0</v>
      </c>
      <c r="X338" s="232">
        <f>W338*H338</f>
        <v>0</v>
      </c>
      <c r="Y338" s="233" t="s">
        <v>1</v>
      </c>
      <c r="AR338" s="11" t="s">
        <v>149</v>
      </c>
      <c r="AT338" s="11" t="s">
        <v>144</v>
      </c>
      <c r="AU338" s="11" t="s">
        <v>82</v>
      </c>
      <c r="AY338" s="11" t="s">
        <v>142</v>
      </c>
      <c r="BE338" s="130">
        <f>IF(O338="základní",K338,0)</f>
        <v>947.60000000000002</v>
      </c>
      <c r="BF338" s="130">
        <f>IF(O338="snížená",K338,0)</f>
        <v>0</v>
      </c>
      <c r="BG338" s="130">
        <f>IF(O338="zákl. přenesená",K338,0)</f>
        <v>0</v>
      </c>
      <c r="BH338" s="130">
        <f>IF(O338="sníž. přenesená",K338,0)</f>
        <v>0</v>
      </c>
      <c r="BI338" s="130">
        <f>IF(O338="nulová",K338,0)</f>
        <v>0</v>
      </c>
      <c r="BJ338" s="11" t="s">
        <v>82</v>
      </c>
      <c r="BK338" s="130">
        <f>ROUND(P338*H338,2)</f>
        <v>947.60000000000002</v>
      </c>
      <c r="BL338" s="11" t="s">
        <v>149</v>
      </c>
      <c r="BM338" s="11" t="s">
        <v>751</v>
      </c>
    </row>
    <row r="339" s="1" customFormat="1">
      <c r="B339" s="36"/>
      <c r="C339" s="37"/>
      <c r="D339" s="234" t="s">
        <v>151</v>
      </c>
      <c r="E339" s="37"/>
      <c r="F339" s="235" t="s">
        <v>752</v>
      </c>
      <c r="G339" s="37"/>
      <c r="H339" s="37"/>
      <c r="I339" s="145"/>
      <c r="J339" s="145"/>
      <c r="K339" s="37"/>
      <c r="L339" s="37"/>
      <c r="M339" s="38"/>
      <c r="N339" s="236"/>
      <c r="O339" s="77"/>
      <c r="P339" s="77"/>
      <c r="Q339" s="77"/>
      <c r="R339" s="77"/>
      <c r="S339" s="77"/>
      <c r="T339" s="77"/>
      <c r="U339" s="77"/>
      <c r="V339" s="77"/>
      <c r="W339" s="77"/>
      <c r="X339" s="77"/>
      <c r="Y339" s="78"/>
      <c r="AT339" s="11" t="s">
        <v>151</v>
      </c>
      <c r="AU339" s="11" t="s">
        <v>82</v>
      </c>
    </row>
    <row r="340" s="1" customFormat="1" ht="22.5" customHeight="1">
      <c r="B340" s="36"/>
      <c r="C340" s="222" t="s">
        <v>753</v>
      </c>
      <c r="D340" s="222" t="s">
        <v>144</v>
      </c>
      <c r="E340" s="223" t="s">
        <v>754</v>
      </c>
      <c r="F340" s="224" t="s">
        <v>755</v>
      </c>
      <c r="G340" s="225" t="s">
        <v>147</v>
      </c>
      <c r="H340" s="226">
        <v>1</v>
      </c>
      <c r="I340" s="227">
        <v>0</v>
      </c>
      <c r="J340" s="227">
        <v>1081.5</v>
      </c>
      <c r="K340" s="228">
        <f>ROUND(P340*H340,2)</f>
        <v>1081.5</v>
      </c>
      <c r="L340" s="224" t="s">
        <v>148</v>
      </c>
      <c r="M340" s="38"/>
      <c r="N340" s="229" t="s">
        <v>1</v>
      </c>
      <c r="O340" s="230" t="s">
        <v>43</v>
      </c>
      <c r="P340" s="231">
        <f>I340+J340</f>
        <v>1081.5</v>
      </c>
      <c r="Q340" s="231">
        <f>ROUND(I340*H340,2)</f>
        <v>0</v>
      </c>
      <c r="R340" s="231">
        <f>ROUND(J340*H340,2)</f>
        <v>1081.5</v>
      </c>
      <c r="S340" s="77"/>
      <c r="T340" s="232">
        <f>S340*H340</f>
        <v>0</v>
      </c>
      <c r="U340" s="232">
        <v>0</v>
      </c>
      <c r="V340" s="232">
        <f>U340*H340</f>
        <v>0</v>
      </c>
      <c r="W340" s="232">
        <v>0</v>
      </c>
      <c r="X340" s="232">
        <f>W340*H340</f>
        <v>0</v>
      </c>
      <c r="Y340" s="233" t="s">
        <v>1</v>
      </c>
      <c r="AR340" s="11" t="s">
        <v>149</v>
      </c>
      <c r="AT340" s="11" t="s">
        <v>144</v>
      </c>
      <c r="AU340" s="11" t="s">
        <v>82</v>
      </c>
      <c r="AY340" s="11" t="s">
        <v>142</v>
      </c>
      <c r="BE340" s="130">
        <f>IF(O340="základní",K340,0)</f>
        <v>1081.5</v>
      </c>
      <c r="BF340" s="130">
        <f>IF(O340="snížená",K340,0)</f>
        <v>0</v>
      </c>
      <c r="BG340" s="130">
        <f>IF(O340="zákl. přenesená",K340,0)</f>
        <v>0</v>
      </c>
      <c r="BH340" s="130">
        <f>IF(O340="sníž. přenesená",K340,0)</f>
        <v>0</v>
      </c>
      <c r="BI340" s="130">
        <f>IF(O340="nulová",K340,0)</f>
        <v>0</v>
      </c>
      <c r="BJ340" s="11" t="s">
        <v>82</v>
      </c>
      <c r="BK340" s="130">
        <f>ROUND(P340*H340,2)</f>
        <v>1081.5</v>
      </c>
      <c r="BL340" s="11" t="s">
        <v>149</v>
      </c>
      <c r="BM340" s="11" t="s">
        <v>756</v>
      </c>
    </row>
    <row r="341" s="1" customFormat="1">
      <c r="B341" s="36"/>
      <c r="C341" s="37"/>
      <c r="D341" s="234" t="s">
        <v>151</v>
      </c>
      <c r="E341" s="37"/>
      <c r="F341" s="235" t="s">
        <v>757</v>
      </c>
      <c r="G341" s="37"/>
      <c r="H341" s="37"/>
      <c r="I341" s="145"/>
      <c r="J341" s="145"/>
      <c r="K341" s="37"/>
      <c r="L341" s="37"/>
      <c r="M341" s="38"/>
      <c r="N341" s="236"/>
      <c r="O341" s="77"/>
      <c r="P341" s="77"/>
      <c r="Q341" s="77"/>
      <c r="R341" s="77"/>
      <c r="S341" s="77"/>
      <c r="T341" s="77"/>
      <c r="U341" s="77"/>
      <c r="V341" s="77"/>
      <c r="W341" s="77"/>
      <c r="X341" s="77"/>
      <c r="Y341" s="78"/>
      <c r="AT341" s="11" t="s">
        <v>151</v>
      </c>
      <c r="AU341" s="11" t="s">
        <v>82</v>
      </c>
    </row>
    <row r="342" s="1" customFormat="1" ht="22.5" customHeight="1">
      <c r="B342" s="36"/>
      <c r="C342" s="222" t="s">
        <v>758</v>
      </c>
      <c r="D342" s="222" t="s">
        <v>144</v>
      </c>
      <c r="E342" s="223" t="s">
        <v>759</v>
      </c>
      <c r="F342" s="224" t="s">
        <v>760</v>
      </c>
      <c r="G342" s="225" t="s">
        <v>147</v>
      </c>
      <c r="H342" s="226">
        <v>1</v>
      </c>
      <c r="I342" s="227">
        <v>0</v>
      </c>
      <c r="J342" s="227">
        <v>947.60000000000002</v>
      </c>
      <c r="K342" s="228">
        <f>ROUND(P342*H342,2)</f>
        <v>947.60000000000002</v>
      </c>
      <c r="L342" s="224" t="s">
        <v>148</v>
      </c>
      <c r="M342" s="38"/>
      <c r="N342" s="229" t="s">
        <v>1</v>
      </c>
      <c r="O342" s="230" t="s">
        <v>43</v>
      </c>
      <c r="P342" s="231">
        <f>I342+J342</f>
        <v>947.60000000000002</v>
      </c>
      <c r="Q342" s="231">
        <f>ROUND(I342*H342,2)</f>
        <v>0</v>
      </c>
      <c r="R342" s="231">
        <f>ROUND(J342*H342,2)</f>
        <v>947.60000000000002</v>
      </c>
      <c r="S342" s="77"/>
      <c r="T342" s="232">
        <f>S342*H342</f>
        <v>0</v>
      </c>
      <c r="U342" s="232">
        <v>0</v>
      </c>
      <c r="V342" s="232">
        <f>U342*H342</f>
        <v>0</v>
      </c>
      <c r="W342" s="232">
        <v>0</v>
      </c>
      <c r="X342" s="232">
        <f>W342*H342</f>
        <v>0</v>
      </c>
      <c r="Y342" s="233" t="s">
        <v>1</v>
      </c>
      <c r="AR342" s="11" t="s">
        <v>149</v>
      </c>
      <c r="AT342" s="11" t="s">
        <v>144</v>
      </c>
      <c r="AU342" s="11" t="s">
        <v>82</v>
      </c>
      <c r="AY342" s="11" t="s">
        <v>142</v>
      </c>
      <c r="BE342" s="130">
        <f>IF(O342="základní",K342,0)</f>
        <v>947.60000000000002</v>
      </c>
      <c r="BF342" s="130">
        <f>IF(O342="snížená",K342,0)</f>
        <v>0</v>
      </c>
      <c r="BG342" s="130">
        <f>IF(O342="zákl. přenesená",K342,0)</f>
        <v>0</v>
      </c>
      <c r="BH342" s="130">
        <f>IF(O342="sníž. přenesená",K342,0)</f>
        <v>0</v>
      </c>
      <c r="BI342" s="130">
        <f>IF(O342="nulová",K342,0)</f>
        <v>0</v>
      </c>
      <c r="BJ342" s="11" t="s">
        <v>82</v>
      </c>
      <c r="BK342" s="130">
        <f>ROUND(P342*H342,2)</f>
        <v>947.60000000000002</v>
      </c>
      <c r="BL342" s="11" t="s">
        <v>149</v>
      </c>
      <c r="BM342" s="11" t="s">
        <v>761</v>
      </c>
    </row>
    <row r="343" s="1" customFormat="1">
      <c r="B343" s="36"/>
      <c r="C343" s="37"/>
      <c r="D343" s="234" t="s">
        <v>151</v>
      </c>
      <c r="E343" s="37"/>
      <c r="F343" s="235" t="s">
        <v>762</v>
      </c>
      <c r="G343" s="37"/>
      <c r="H343" s="37"/>
      <c r="I343" s="145"/>
      <c r="J343" s="145"/>
      <c r="K343" s="37"/>
      <c r="L343" s="37"/>
      <c r="M343" s="38"/>
      <c r="N343" s="236"/>
      <c r="O343" s="77"/>
      <c r="P343" s="77"/>
      <c r="Q343" s="77"/>
      <c r="R343" s="77"/>
      <c r="S343" s="77"/>
      <c r="T343" s="77"/>
      <c r="U343" s="77"/>
      <c r="V343" s="77"/>
      <c r="W343" s="77"/>
      <c r="X343" s="77"/>
      <c r="Y343" s="78"/>
      <c r="AT343" s="11" t="s">
        <v>151</v>
      </c>
      <c r="AU343" s="11" t="s">
        <v>82</v>
      </c>
    </row>
    <row r="344" s="1" customFormat="1" ht="22.5" customHeight="1">
      <c r="B344" s="36"/>
      <c r="C344" s="222" t="s">
        <v>763</v>
      </c>
      <c r="D344" s="222" t="s">
        <v>144</v>
      </c>
      <c r="E344" s="223" t="s">
        <v>764</v>
      </c>
      <c r="F344" s="224" t="s">
        <v>765</v>
      </c>
      <c r="G344" s="225" t="s">
        <v>147</v>
      </c>
      <c r="H344" s="226">
        <v>1</v>
      </c>
      <c r="I344" s="227">
        <v>0</v>
      </c>
      <c r="J344" s="227">
        <v>989.83000000000004</v>
      </c>
      <c r="K344" s="228">
        <f>ROUND(P344*H344,2)</f>
        <v>989.83000000000004</v>
      </c>
      <c r="L344" s="224" t="s">
        <v>148</v>
      </c>
      <c r="M344" s="38"/>
      <c r="N344" s="229" t="s">
        <v>1</v>
      </c>
      <c r="O344" s="230" t="s">
        <v>43</v>
      </c>
      <c r="P344" s="231">
        <f>I344+J344</f>
        <v>989.83000000000004</v>
      </c>
      <c r="Q344" s="231">
        <f>ROUND(I344*H344,2)</f>
        <v>0</v>
      </c>
      <c r="R344" s="231">
        <f>ROUND(J344*H344,2)</f>
        <v>989.83000000000004</v>
      </c>
      <c r="S344" s="77"/>
      <c r="T344" s="232">
        <f>S344*H344</f>
        <v>0</v>
      </c>
      <c r="U344" s="232">
        <v>0</v>
      </c>
      <c r="V344" s="232">
        <f>U344*H344</f>
        <v>0</v>
      </c>
      <c r="W344" s="232">
        <v>0</v>
      </c>
      <c r="X344" s="232">
        <f>W344*H344</f>
        <v>0</v>
      </c>
      <c r="Y344" s="233" t="s">
        <v>1</v>
      </c>
      <c r="AR344" s="11" t="s">
        <v>149</v>
      </c>
      <c r="AT344" s="11" t="s">
        <v>144</v>
      </c>
      <c r="AU344" s="11" t="s">
        <v>82</v>
      </c>
      <c r="AY344" s="11" t="s">
        <v>142</v>
      </c>
      <c r="BE344" s="130">
        <f>IF(O344="základní",K344,0)</f>
        <v>989.83000000000004</v>
      </c>
      <c r="BF344" s="130">
        <f>IF(O344="snížená",K344,0)</f>
        <v>0</v>
      </c>
      <c r="BG344" s="130">
        <f>IF(O344="zákl. přenesená",K344,0)</f>
        <v>0</v>
      </c>
      <c r="BH344" s="130">
        <f>IF(O344="sníž. přenesená",K344,0)</f>
        <v>0</v>
      </c>
      <c r="BI344" s="130">
        <f>IF(O344="nulová",K344,0)</f>
        <v>0</v>
      </c>
      <c r="BJ344" s="11" t="s">
        <v>82</v>
      </c>
      <c r="BK344" s="130">
        <f>ROUND(P344*H344,2)</f>
        <v>989.83000000000004</v>
      </c>
      <c r="BL344" s="11" t="s">
        <v>149</v>
      </c>
      <c r="BM344" s="11" t="s">
        <v>766</v>
      </c>
    </row>
    <row r="345" s="1" customFormat="1">
      <c r="B345" s="36"/>
      <c r="C345" s="37"/>
      <c r="D345" s="234" t="s">
        <v>151</v>
      </c>
      <c r="E345" s="37"/>
      <c r="F345" s="235" t="s">
        <v>767</v>
      </c>
      <c r="G345" s="37"/>
      <c r="H345" s="37"/>
      <c r="I345" s="145"/>
      <c r="J345" s="145"/>
      <c r="K345" s="37"/>
      <c r="L345" s="37"/>
      <c r="M345" s="38"/>
      <c r="N345" s="236"/>
      <c r="O345" s="77"/>
      <c r="P345" s="77"/>
      <c r="Q345" s="77"/>
      <c r="R345" s="77"/>
      <c r="S345" s="77"/>
      <c r="T345" s="77"/>
      <c r="U345" s="77"/>
      <c r="V345" s="77"/>
      <c r="W345" s="77"/>
      <c r="X345" s="77"/>
      <c r="Y345" s="78"/>
      <c r="AT345" s="11" t="s">
        <v>151</v>
      </c>
      <c r="AU345" s="11" t="s">
        <v>82</v>
      </c>
    </row>
    <row r="346" s="1" customFormat="1" ht="22.5" customHeight="1">
      <c r="B346" s="36"/>
      <c r="C346" s="222" t="s">
        <v>768</v>
      </c>
      <c r="D346" s="222" t="s">
        <v>144</v>
      </c>
      <c r="E346" s="223" t="s">
        <v>769</v>
      </c>
      <c r="F346" s="224" t="s">
        <v>770</v>
      </c>
      <c r="G346" s="225" t="s">
        <v>147</v>
      </c>
      <c r="H346" s="226">
        <v>1</v>
      </c>
      <c r="I346" s="227">
        <v>0</v>
      </c>
      <c r="J346" s="227">
        <v>947.60000000000002</v>
      </c>
      <c r="K346" s="228">
        <f>ROUND(P346*H346,2)</f>
        <v>947.60000000000002</v>
      </c>
      <c r="L346" s="224" t="s">
        <v>148</v>
      </c>
      <c r="M346" s="38"/>
      <c r="N346" s="229" t="s">
        <v>1</v>
      </c>
      <c r="O346" s="230" t="s">
        <v>43</v>
      </c>
      <c r="P346" s="231">
        <f>I346+J346</f>
        <v>947.60000000000002</v>
      </c>
      <c r="Q346" s="231">
        <f>ROUND(I346*H346,2)</f>
        <v>0</v>
      </c>
      <c r="R346" s="231">
        <f>ROUND(J346*H346,2)</f>
        <v>947.60000000000002</v>
      </c>
      <c r="S346" s="77"/>
      <c r="T346" s="232">
        <f>S346*H346</f>
        <v>0</v>
      </c>
      <c r="U346" s="232">
        <v>0</v>
      </c>
      <c r="V346" s="232">
        <f>U346*H346</f>
        <v>0</v>
      </c>
      <c r="W346" s="232">
        <v>0</v>
      </c>
      <c r="X346" s="232">
        <f>W346*H346</f>
        <v>0</v>
      </c>
      <c r="Y346" s="233" t="s">
        <v>1</v>
      </c>
      <c r="AR346" s="11" t="s">
        <v>149</v>
      </c>
      <c r="AT346" s="11" t="s">
        <v>144</v>
      </c>
      <c r="AU346" s="11" t="s">
        <v>82</v>
      </c>
      <c r="AY346" s="11" t="s">
        <v>142</v>
      </c>
      <c r="BE346" s="130">
        <f>IF(O346="základní",K346,0)</f>
        <v>947.60000000000002</v>
      </c>
      <c r="BF346" s="130">
        <f>IF(O346="snížená",K346,0)</f>
        <v>0</v>
      </c>
      <c r="BG346" s="130">
        <f>IF(O346="zákl. přenesená",K346,0)</f>
        <v>0</v>
      </c>
      <c r="BH346" s="130">
        <f>IF(O346="sníž. přenesená",K346,0)</f>
        <v>0</v>
      </c>
      <c r="BI346" s="130">
        <f>IF(O346="nulová",K346,0)</f>
        <v>0</v>
      </c>
      <c r="BJ346" s="11" t="s">
        <v>82</v>
      </c>
      <c r="BK346" s="130">
        <f>ROUND(P346*H346,2)</f>
        <v>947.60000000000002</v>
      </c>
      <c r="BL346" s="11" t="s">
        <v>149</v>
      </c>
      <c r="BM346" s="11" t="s">
        <v>771</v>
      </c>
    </row>
    <row r="347" s="1" customFormat="1">
      <c r="B347" s="36"/>
      <c r="C347" s="37"/>
      <c r="D347" s="234" t="s">
        <v>151</v>
      </c>
      <c r="E347" s="37"/>
      <c r="F347" s="235" t="s">
        <v>772</v>
      </c>
      <c r="G347" s="37"/>
      <c r="H347" s="37"/>
      <c r="I347" s="145"/>
      <c r="J347" s="145"/>
      <c r="K347" s="37"/>
      <c r="L347" s="37"/>
      <c r="M347" s="38"/>
      <c r="N347" s="236"/>
      <c r="O347" s="77"/>
      <c r="P347" s="77"/>
      <c r="Q347" s="77"/>
      <c r="R347" s="77"/>
      <c r="S347" s="77"/>
      <c r="T347" s="77"/>
      <c r="U347" s="77"/>
      <c r="V347" s="77"/>
      <c r="W347" s="77"/>
      <c r="X347" s="77"/>
      <c r="Y347" s="78"/>
      <c r="AT347" s="11" t="s">
        <v>151</v>
      </c>
      <c r="AU347" s="11" t="s">
        <v>82</v>
      </c>
    </row>
    <row r="348" s="1" customFormat="1" ht="22.5" customHeight="1">
      <c r="B348" s="36"/>
      <c r="C348" s="222" t="s">
        <v>773</v>
      </c>
      <c r="D348" s="222" t="s">
        <v>144</v>
      </c>
      <c r="E348" s="223" t="s">
        <v>774</v>
      </c>
      <c r="F348" s="224" t="s">
        <v>775</v>
      </c>
      <c r="G348" s="225" t="s">
        <v>147</v>
      </c>
      <c r="H348" s="226">
        <v>1</v>
      </c>
      <c r="I348" s="227">
        <v>0</v>
      </c>
      <c r="J348" s="227">
        <v>861.08000000000004</v>
      </c>
      <c r="K348" s="228">
        <f>ROUND(P348*H348,2)</f>
        <v>861.08000000000004</v>
      </c>
      <c r="L348" s="224" t="s">
        <v>148</v>
      </c>
      <c r="M348" s="38"/>
      <c r="N348" s="229" t="s">
        <v>1</v>
      </c>
      <c r="O348" s="230" t="s">
        <v>43</v>
      </c>
      <c r="P348" s="231">
        <f>I348+J348</f>
        <v>861.08000000000004</v>
      </c>
      <c r="Q348" s="231">
        <f>ROUND(I348*H348,2)</f>
        <v>0</v>
      </c>
      <c r="R348" s="231">
        <f>ROUND(J348*H348,2)</f>
        <v>861.08000000000004</v>
      </c>
      <c r="S348" s="77"/>
      <c r="T348" s="232">
        <f>S348*H348</f>
        <v>0</v>
      </c>
      <c r="U348" s="232">
        <v>0</v>
      </c>
      <c r="V348" s="232">
        <f>U348*H348</f>
        <v>0</v>
      </c>
      <c r="W348" s="232">
        <v>0</v>
      </c>
      <c r="X348" s="232">
        <f>W348*H348</f>
        <v>0</v>
      </c>
      <c r="Y348" s="233" t="s">
        <v>1</v>
      </c>
      <c r="AR348" s="11" t="s">
        <v>149</v>
      </c>
      <c r="AT348" s="11" t="s">
        <v>144</v>
      </c>
      <c r="AU348" s="11" t="s">
        <v>82</v>
      </c>
      <c r="AY348" s="11" t="s">
        <v>142</v>
      </c>
      <c r="BE348" s="130">
        <f>IF(O348="základní",K348,0)</f>
        <v>861.08000000000004</v>
      </c>
      <c r="BF348" s="130">
        <f>IF(O348="snížená",K348,0)</f>
        <v>0</v>
      </c>
      <c r="BG348" s="130">
        <f>IF(O348="zákl. přenesená",K348,0)</f>
        <v>0</v>
      </c>
      <c r="BH348" s="130">
        <f>IF(O348="sníž. přenesená",K348,0)</f>
        <v>0</v>
      </c>
      <c r="BI348" s="130">
        <f>IF(O348="nulová",K348,0)</f>
        <v>0</v>
      </c>
      <c r="BJ348" s="11" t="s">
        <v>82</v>
      </c>
      <c r="BK348" s="130">
        <f>ROUND(P348*H348,2)</f>
        <v>861.08000000000004</v>
      </c>
      <c r="BL348" s="11" t="s">
        <v>149</v>
      </c>
      <c r="BM348" s="11" t="s">
        <v>776</v>
      </c>
    </row>
    <row r="349" s="1" customFormat="1">
      <c r="B349" s="36"/>
      <c r="C349" s="37"/>
      <c r="D349" s="234" t="s">
        <v>151</v>
      </c>
      <c r="E349" s="37"/>
      <c r="F349" s="235" t="s">
        <v>777</v>
      </c>
      <c r="G349" s="37"/>
      <c r="H349" s="37"/>
      <c r="I349" s="145"/>
      <c r="J349" s="145"/>
      <c r="K349" s="37"/>
      <c r="L349" s="37"/>
      <c r="M349" s="38"/>
      <c r="N349" s="236"/>
      <c r="O349" s="77"/>
      <c r="P349" s="77"/>
      <c r="Q349" s="77"/>
      <c r="R349" s="77"/>
      <c r="S349" s="77"/>
      <c r="T349" s="77"/>
      <c r="U349" s="77"/>
      <c r="V349" s="77"/>
      <c r="W349" s="77"/>
      <c r="X349" s="77"/>
      <c r="Y349" s="78"/>
      <c r="AT349" s="11" t="s">
        <v>151</v>
      </c>
      <c r="AU349" s="11" t="s">
        <v>82</v>
      </c>
    </row>
    <row r="350" s="1" customFormat="1" ht="22.5" customHeight="1">
      <c r="B350" s="36"/>
      <c r="C350" s="222" t="s">
        <v>778</v>
      </c>
      <c r="D350" s="222" t="s">
        <v>144</v>
      </c>
      <c r="E350" s="223" t="s">
        <v>779</v>
      </c>
      <c r="F350" s="224" t="s">
        <v>780</v>
      </c>
      <c r="G350" s="225" t="s">
        <v>147</v>
      </c>
      <c r="H350" s="226">
        <v>1</v>
      </c>
      <c r="I350" s="227">
        <v>0</v>
      </c>
      <c r="J350" s="227">
        <v>947.60000000000002</v>
      </c>
      <c r="K350" s="228">
        <f>ROUND(P350*H350,2)</f>
        <v>947.60000000000002</v>
      </c>
      <c r="L350" s="224" t="s">
        <v>148</v>
      </c>
      <c r="M350" s="38"/>
      <c r="N350" s="229" t="s">
        <v>1</v>
      </c>
      <c r="O350" s="230" t="s">
        <v>43</v>
      </c>
      <c r="P350" s="231">
        <f>I350+J350</f>
        <v>947.60000000000002</v>
      </c>
      <c r="Q350" s="231">
        <f>ROUND(I350*H350,2)</f>
        <v>0</v>
      </c>
      <c r="R350" s="231">
        <f>ROUND(J350*H350,2)</f>
        <v>947.60000000000002</v>
      </c>
      <c r="S350" s="77"/>
      <c r="T350" s="232">
        <f>S350*H350</f>
        <v>0</v>
      </c>
      <c r="U350" s="232">
        <v>0</v>
      </c>
      <c r="V350" s="232">
        <f>U350*H350</f>
        <v>0</v>
      </c>
      <c r="W350" s="232">
        <v>0</v>
      </c>
      <c r="X350" s="232">
        <f>W350*H350</f>
        <v>0</v>
      </c>
      <c r="Y350" s="233" t="s">
        <v>1</v>
      </c>
      <c r="AR350" s="11" t="s">
        <v>149</v>
      </c>
      <c r="AT350" s="11" t="s">
        <v>144</v>
      </c>
      <c r="AU350" s="11" t="s">
        <v>82</v>
      </c>
      <c r="AY350" s="11" t="s">
        <v>142</v>
      </c>
      <c r="BE350" s="130">
        <f>IF(O350="základní",K350,0)</f>
        <v>947.60000000000002</v>
      </c>
      <c r="BF350" s="130">
        <f>IF(O350="snížená",K350,0)</f>
        <v>0</v>
      </c>
      <c r="BG350" s="130">
        <f>IF(O350="zákl. přenesená",K350,0)</f>
        <v>0</v>
      </c>
      <c r="BH350" s="130">
        <f>IF(O350="sníž. přenesená",K350,0)</f>
        <v>0</v>
      </c>
      <c r="BI350" s="130">
        <f>IF(O350="nulová",K350,0)</f>
        <v>0</v>
      </c>
      <c r="BJ350" s="11" t="s">
        <v>82</v>
      </c>
      <c r="BK350" s="130">
        <f>ROUND(P350*H350,2)</f>
        <v>947.60000000000002</v>
      </c>
      <c r="BL350" s="11" t="s">
        <v>149</v>
      </c>
      <c r="BM350" s="11" t="s">
        <v>781</v>
      </c>
    </row>
    <row r="351" s="1" customFormat="1">
      <c r="B351" s="36"/>
      <c r="C351" s="37"/>
      <c r="D351" s="234" t="s">
        <v>151</v>
      </c>
      <c r="E351" s="37"/>
      <c r="F351" s="235" t="s">
        <v>782</v>
      </c>
      <c r="G351" s="37"/>
      <c r="H351" s="37"/>
      <c r="I351" s="145"/>
      <c r="J351" s="145"/>
      <c r="K351" s="37"/>
      <c r="L351" s="37"/>
      <c r="M351" s="38"/>
      <c r="N351" s="236"/>
      <c r="O351" s="77"/>
      <c r="P351" s="77"/>
      <c r="Q351" s="77"/>
      <c r="R351" s="77"/>
      <c r="S351" s="77"/>
      <c r="T351" s="77"/>
      <c r="U351" s="77"/>
      <c r="V351" s="77"/>
      <c r="W351" s="77"/>
      <c r="X351" s="77"/>
      <c r="Y351" s="78"/>
      <c r="AT351" s="11" t="s">
        <v>151</v>
      </c>
      <c r="AU351" s="11" t="s">
        <v>82</v>
      </c>
    </row>
    <row r="352" s="1" customFormat="1" ht="22.5" customHeight="1">
      <c r="B352" s="36"/>
      <c r="C352" s="222" t="s">
        <v>783</v>
      </c>
      <c r="D352" s="222" t="s">
        <v>144</v>
      </c>
      <c r="E352" s="223" t="s">
        <v>784</v>
      </c>
      <c r="F352" s="224" t="s">
        <v>785</v>
      </c>
      <c r="G352" s="225" t="s">
        <v>147</v>
      </c>
      <c r="H352" s="226">
        <v>1</v>
      </c>
      <c r="I352" s="227">
        <v>0</v>
      </c>
      <c r="J352" s="227">
        <v>1081.5</v>
      </c>
      <c r="K352" s="228">
        <f>ROUND(P352*H352,2)</f>
        <v>1081.5</v>
      </c>
      <c r="L352" s="224" t="s">
        <v>148</v>
      </c>
      <c r="M352" s="38"/>
      <c r="N352" s="229" t="s">
        <v>1</v>
      </c>
      <c r="O352" s="230" t="s">
        <v>43</v>
      </c>
      <c r="P352" s="231">
        <f>I352+J352</f>
        <v>1081.5</v>
      </c>
      <c r="Q352" s="231">
        <f>ROUND(I352*H352,2)</f>
        <v>0</v>
      </c>
      <c r="R352" s="231">
        <f>ROUND(J352*H352,2)</f>
        <v>1081.5</v>
      </c>
      <c r="S352" s="77"/>
      <c r="T352" s="232">
        <f>S352*H352</f>
        <v>0</v>
      </c>
      <c r="U352" s="232">
        <v>0</v>
      </c>
      <c r="V352" s="232">
        <f>U352*H352</f>
        <v>0</v>
      </c>
      <c r="W352" s="232">
        <v>0</v>
      </c>
      <c r="X352" s="232">
        <f>W352*H352</f>
        <v>0</v>
      </c>
      <c r="Y352" s="233" t="s">
        <v>1</v>
      </c>
      <c r="AR352" s="11" t="s">
        <v>149</v>
      </c>
      <c r="AT352" s="11" t="s">
        <v>144</v>
      </c>
      <c r="AU352" s="11" t="s">
        <v>82</v>
      </c>
      <c r="AY352" s="11" t="s">
        <v>142</v>
      </c>
      <c r="BE352" s="130">
        <f>IF(O352="základní",K352,0)</f>
        <v>1081.5</v>
      </c>
      <c r="BF352" s="130">
        <f>IF(O352="snížená",K352,0)</f>
        <v>0</v>
      </c>
      <c r="BG352" s="130">
        <f>IF(O352="zákl. přenesená",K352,0)</f>
        <v>0</v>
      </c>
      <c r="BH352" s="130">
        <f>IF(O352="sníž. přenesená",K352,0)</f>
        <v>0</v>
      </c>
      <c r="BI352" s="130">
        <f>IF(O352="nulová",K352,0)</f>
        <v>0</v>
      </c>
      <c r="BJ352" s="11" t="s">
        <v>82</v>
      </c>
      <c r="BK352" s="130">
        <f>ROUND(P352*H352,2)</f>
        <v>1081.5</v>
      </c>
      <c r="BL352" s="11" t="s">
        <v>149</v>
      </c>
      <c r="BM352" s="11" t="s">
        <v>786</v>
      </c>
    </row>
    <row r="353" s="1" customFormat="1">
      <c r="B353" s="36"/>
      <c r="C353" s="37"/>
      <c r="D353" s="234" t="s">
        <v>151</v>
      </c>
      <c r="E353" s="37"/>
      <c r="F353" s="235" t="s">
        <v>787</v>
      </c>
      <c r="G353" s="37"/>
      <c r="H353" s="37"/>
      <c r="I353" s="145"/>
      <c r="J353" s="145"/>
      <c r="K353" s="37"/>
      <c r="L353" s="37"/>
      <c r="M353" s="38"/>
      <c r="N353" s="236"/>
      <c r="O353" s="77"/>
      <c r="P353" s="77"/>
      <c r="Q353" s="77"/>
      <c r="R353" s="77"/>
      <c r="S353" s="77"/>
      <c r="T353" s="77"/>
      <c r="U353" s="77"/>
      <c r="V353" s="77"/>
      <c r="W353" s="77"/>
      <c r="X353" s="77"/>
      <c r="Y353" s="78"/>
      <c r="AT353" s="11" t="s">
        <v>151</v>
      </c>
      <c r="AU353" s="11" t="s">
        <v>82</v>
      </c>
    </row>
    <row r="354" s="1" customFormat="1" ht="22.5" customHeight="1">
      <c r="B354" s="36"/>
      <c r="C354" s="222" t="s">
        <v>788</v>
      </c>
      <c r="D354" s="222" t="s">
        <v>144</v>
      </c>
      <c r="E354" s="223" t="s">
        <v>789</v>
      </c>
      <c r="F354" s="224" t="s">
        <v>790</v>
      </c>
      <c r="G354" s="225" t="s">
        <v>147</v>
      </c>
      <c r="H354" s="226">
        <v>1</v>
      </c>
      <c r="I354" s="227">
        <v>0</v>
      </c>
      <c r="J354" s="227">
        <v>1081.5</v>
      </c>
      <c r="K354" s="228">
        <f>ROUND(P354*H354,2)</f>
        <v>1081.5</v>
      </c>
      <c r="L354" s="224" t="s">
        <v>148</v>
      </c>
      <c r="M354" s="38"/>
      <c r="N354" s="229" t="s">
        <v>1</v>
      </c>
      <c r="O354" s="230" t="s">
        <v>43</v>
      </c>
      <c r="P354" s="231">
        <f>I354+J354</f>
        <v>1081.5</v>
      </c>
      <c r="Q354" s="231">
        <f>ROUND(I354*H354,2)</f>
        <v>0</v>
      </c>
      <c r="R354" s="231">
        <f>ROUND(J354*H354,2)</f>
        <v>1081.5</v>
      </c>
      <c r="S354" s="77"/>
      <c r="T354" s="232">
        <f>S354*H354</f>
        <v>0</v>
      </c>
      <c r="U354" s="232">
        <v>0</v>
      </c>
      <c r="V354" s="232">
        <f>U354*H354</f>
        <v>0</v>
      </c>
      <c r="W354" s="232">
        <v>0</v>
      </c>
      <c r="X354" s="232">
        <f>W354*H354</f>
        <v>0</v>
      </c>
      <c r="Y354" s="233" t="s">
        <v>1</v>
      </c>
      <c r="AR354" s="11" t="s">
        <v>149</v>
      </c>
      <c r="AT354" s="11" t="s">
        <v>144</v>
      </c>
      <c r="AU354" s="11" t="s">
        <v>82</v>
      </c>
      <c r="AY354" s="11" t="s">
        <v>142</v>
      </c>
      <c r="BE354" s="130">
        <f>IF(O354="základní",K354,0)</f>
        <v>1081.5</v>
      </c>
      <c r="BF354" s="130">
        <f>IF(O354="snížená",K354,0)</f>
        <v>0</v>
      </c>
      <c r="BG354" s="130">
        <f>IF(O354="zákl. přenesená",K354,0)</f>
        <v>0</v>
      </c>
      <c r="BH354" s="130">
        <f>IF(O354="sníž. přenesená",K354,0)</f>
        <v>0</v>
      </c>
      <c r="BI354" s="130">
        <f>IF(O354="nulová",K354,0)</f>
        <v>0</v>
      </c>
      <c r="BJ354" s="11" t="s">
        <v>82</v>
      </c>
      <c r="BK354" s="130">
        <f>ROUND(P354*H354,2)</f>
        <v>1081.5</v>
      </c>
      <c r="BL354" s="11" t="s">
        <v>149</v>
      </c>
      <c r="BM354" s="11" t="s">
        <v>791</v>
      </c>
    </row>
    <row r="355" s="1" customFormat="1">
      <c r="B355" s="36"/>
      <c r="C355" s="37"/>
      <c r="D355" s="234" t="s">
        <v>151</v>
      </c>
      <c r="E355" s="37"/>
      <c r="F355" s="235" t="s">
        <v>792</v>
      </c>
      <c r="G355" s="37"/>
      <c r="H355" s="37"/>
      <c r="I355" s="145"/>
      <c r="J355" s="145"/>
      <c r="K355" s="37"/>
      <c r="L355" s="37"/>
      <c r="M355" s="38"/>
      <c r="N355" s="236"/>
      <c r="O355" s="77"/>
      <c r="P355" s="77"/>
      <c r="Q355" s="77"/>
      <c r="R355" s="77"/>
      <c r="S355" s="77"/>
      <c r="T355" s="77"/>
      <c r="U355" s="77"/>
      <c r="V355" s="77"/>
      <c r="W355" s="77"/>
      <c r="X355" s="77"/>
      <c r="Y355" s="78"/>
      <c r="AT355" s="11" t="s">
        <v>151</v>
      </c>
      <c r="AU355" s="11" t="s">
        <v>82</v>
      </c>
    </row>
    <row r="356" s="1" customFormat="1" ht="22.5" customHeight="1">
      <c r="B356" s="36"/>
      <c r="C356" s="222" t="s">
        <v>793</v>
      </c>
      <c r="D356" s="222" t="s">
        <v>144</v>
      </c>
      <c r="E356" s="223" t="s">
        <v>794</v>
      </c>
      <c r="F356" s="224" t="s">
        <v>795</v>
      </c>
      <c r="G356" s="225" t="s">
        <v>147</v>
      </c>
      <c r="H356" s="226">
        <v>1</v>
      </c>
      <c r="I356" s="227">
        <v>0</v>
      </c>
      <c r="J356" s="227">
        <v>1024.8499999999999</v>
      </c>
      <c r="K356" s="228">
        <f>ROUND(P356*H356,2)</f>
        <v>1024.8499999999999</v>
      </c>
      <c r="L356" s="224" t="s">
        <v>148</v>
      </c>
      <c r="M356" s="38"/>
      <c r="N356" s="229" t="s">
        <v>1</v>
      </c>
      <c r="O356" s="230" t="s">
        <v>43</v>
      </c>
      <c r="P356" s="231">
        <f>I356+J356</f>
        <v>1024.8499999999999</v>
      </c>
      <c r="Q356" s="231">
        <f>ROUND(I356*H356,2)</f>
        <v>0</v>
      </c>
      <c r="R356" s="231">
        <f>ROUND(J356*H356,2)</f>
        <v>1024.8499999999999</v>
      </c>
      <c r="S356" s="77"/>
      <c r="T356" s="232">
        <f>S356*H356</f>
        <v>0</v>
      </c>
      <c r="U356" s="232">
        <v>0</v>
      </c>
      <c r="V356" s="232">
        <f>U356*H356</f>
        <v>0</v>
      </c>
      <c r="W356" s="232">
        <v>0</v>
      </c>
      <c r="X356" s="232">
        <f>W356*H356</f>
        <v>0</v>
      </c>
      <c r="Y356" s="233" t="s">
        <v>1</v>
      </c>
      <c r="AR356" s="11" t="s">
        <v>149</v>
      </c>
      <c r="AT356" s="11" t="s">
        <v>144</v>
      </c>
      <c r="AU356" s="11" t="s">
        <v>82</v>
      </c>
      <c r="AY356" s="11" t="s">
        <v>142</v>
      </c>
      <c r="BE356" s="130">
        <f>IF(O356="základní",K356,0)</f>
        <v>1024.8499999999999</v>
      </c>
      <c r="BF356" s="130">
        <f>IF(O356="snížená",K356,0)</f>
        <v>0</v>
      </c>
      <c r="BG356" s="130">
        <f>IF(O356="zákl. přenesená",K356,0)</f>
        <v>0</v>
      </c>
      <c r="BH356" s="130">
        <f>IF(O356="sníž. přenesená",K356,0)</f>
        <v>0</v>
      </c>
      <c r="BI356" s="130">
        <f>IF(O356="nulová",K356,0)</f>
        <v>0</v>
      </c>
      <c r="BJ356" s="11" t="s">
        <v>82</v>
      </c>
      <c r="BK356" s="130">
        <f>ROUND(P356*H356,2)</f>
        <v>1024.8499999999999</v>
      </c>
      <c r="BL356" s="11" t="s">
        <v>149</v>
      </c>
      <c r="BM356" s="11" t="s">
        <v>796</v>
      </c>
    </row>
    <row r="357" s="1" customFormat="1">
      <c r="B357" s="36"/>
      <c r="C357" s="37"/>
      <c r="D357" s="234" t="s">
        <v>151</v>
      </c>
      <c r="E357" s="37"/>
      <c r="F357" s="235" t="s">
        <v>797</v>
      </c>
      <c r="G357" s="37"/>
      <c r="H357" s="37"/>
      <c r="I357" s="145"/>
      <c r="J357" s="145"/>
      <c r="K357" s="37"/>
      <c r="L357" s="37"/>
      <c r="M357" s="38"/>
      <c r="N357" s="236"/>
      <c r="O357" s="77"/>
      <c r="P357" s="77"/>
      <c r="Q357" s="77"/>
      <c r="R357" s="77"/>
      <c r="S357" s="77"/>
      <c r="T357" s="77"/>
      <c r="U357" s="77"/>
      <c r="V357" s="77"/>
      <c r="W357" s="77"/>
      <c r="X357" s="77"/>
      <c r="Y357" s="78"/>
      <c r="AT357" s="11" t="s">
        <v>151</v>
      </c>
      <c r="AU357" s="11" t="s">
        <v>82</v>
      </c>
    </row>
    <row r="358" s="1" customFormat="1" ht="22.5" customHeight="1">
      <c r="B358" s="36"/>
      <c r="C358" s="222" t="s">
        <v>798</v>
      </c>
      <c r="D358" s="222" t="s">
        <v>144</v>
      </c>
      <c r="E358" s="223" t="s">
        <v>799</v>
      </c>
      <c r="F358" s="224" t="s">
        <v>800</v>
      </c>
      <c r="G358" s="225" t="s">
        <v>147</v>
      </c>
      <c r="H358" s="226">
        <v>1</v>
      </c>
      <c r="I358" s="227">
        <v>0</v>
      </c>
      <c r="J358" s="227">
        <v>646.84000000000003</v>
      </c>
      <c r="K358" s="228">
        <f>ROUND(P358*H358,2)</f>
        <v>646.84000000000003</v>
      </c>
      <c r="L358" s="224" t="s">
        <v>148</v>
      </c>
      <c r="M358" s="38"/>
      <c r="N358" s="229" t="s">
        <v>1</v>
      </c>
      <c r="O358" s="230" t="s">
        <v>43</v>
      </c>
      <c r="P358" s="231">
        <f>I358+J358</f>
        <v>646.84000000000003</v>
      </c>
      <c r="Q358" s="231">
        <f>ROUND(I358*H358,2)</f>
        <v>0</v>
      </c>
      <c r="R358" s="231">
        <f>ROUND(J358*H358,2)</f>
        <v>646.84000000000003</v>
      </c>
      <c r="S358" s="77"/>
      <c r="T358" s="232">
        <f>S358*H358</f>
        <v>0</v>
      </c>
      <c r="U358" s="232">
        <v>0</v>
      </c>
      <c r="V358" s="232">
        <f>U358*H358</f>
        <v>0</v>
      </c>
      <c r="W358" s="232">
        <v>0</v>
      </c>
      <c r="X358" s="232">
        <f>W358*H358</f>
        <v>0</v>
      </c>
      <c r="Y358" s="233" t="s">
        <v>1</v>
      </c>
      <c r="AR358" s="11" t="s">
        <v>149</v>
      </c>
      <c r="AT358" s="11" t="s">
        <v>144</v>
      </c>
      <c r="AU358" s="11" t="s">
        <v>82</v>
      </c>
      <c r="AY358" s="11" t="s">
        <v>142</v>
      </c>
      <c r="BE358" s="130">
        <f>IF(O358="základní",K358,0)</f>
        <v>646.84000000000003</v>
      </c>
      <c r="BF358" s="130">
        <f>IF(O358="snížená",K358,0)</f>
        <v>0</v>
      </c>
      <c r="BG358" s="130">
        <f>IF(O358="zákl. přenesená",K358,0)</f>
        <v>0</v>
      </c>
      <c r="BH358" s="130">
        <f>IF(O358="sníž. přenesená",K358,0)</f>
        <v>0</v>
      </c>
      <c r="BI358" s="130">
        <f>IF(O358="nulová",K358,0)</f>
        <v>0</v>
      </c>
      <c r="BJ358" s="11" t="s">
        <v>82</v>
      </c>
      <c r="BK358" s="130">
        <f>ROUND(P358*H358,2)</f>
        <v>646.84000000000003</v>
      </c>
      <c r="BL358" s="11" t="s">
        <v>149</v>
      </c>
      <c r="BM358" s="11" t="s">
        <v>801</v>
      </c>
    </row>
    <row r="359" s="1" customFormat="1">
      <c r="B359" s="36"/>
      <c r="C359" s="37"/>
      <c r="D359" s="234" t="s">
        <v>151</v>
      </c>
      <c r="E359" s="37"/>
      <c r="F359" s="235" t="s">
        <v>802</v>
      </c>
      <c r="G359" s="37"/>
      <c r="H359" s="37"/>
      <c r="I359" s="145"/>
      <c r="J359" s="145"/>
      <c r="K359" s="37"/>
      <c r="L359" s="37"/>
      <c r="M359" s="38"/>
      <c r="N359" s="236"/>
      <c r="O359" s="77"/>
      <c r="P359" s="77"/>
      <c r="Q359" s="77"/>
      <c r="R359" s="77"/>
      <c r="S359" s="77"/>
      <c r="T359" s="77"/>
      <c r="U359" s="77"/>
      <c r="V359" s="77"/>
      <c r="W359" s="77"/>
      <c r="X359" s="77"/>
      <c r="Y359" s="78"/>
      <c r="AT359" s="11" t="s">
        <v>151</v>
      </c>
      <c r="AU359" s="11" t="s">
        <v>82</v>
      </c>
    </row>
    <row r="360" s="1" customFormat="1" ht="22.5" customHeight="1">
      <c r="B360" s="36"/>
      <c r="C360" s="222" t="s">
        <v>803</v>
      </c>
      <c r="D360" s="222" t="s">
        <v>144</v>
      </c>
      <c r="E360" s="223" t="s">
        <v>804</v>
      </c>
      <c r="F360" s="224" t="s">
        <v>805</v>
      </c>
      <c r="G360" s="225" t="s">
        <v>147</v>
      </c>
      <c r="H360" s="226">
        <v>1</v>
      </c>
      <c r="I360" s="227">
        <v>0</v>
      </c>
      <c r="J360" s="227">
        <v>1163.9000000000001</v>
      </c>
      <c r="K360" s="228">
        <f>ROUND(P360*H360,2)</f>
        <v>1163.9000000000001</v>
      </c>
      <c r="L360" s="224" t="s">
        <v>148</v>
      </c>
      <c r="M360" s="38"/>
      <c r="N360" s="229" t="s">
        <v>1</v>
      </c>
      <c r="O360" s="230" t="s">
        <v>43</v>
      </c>
      <c r="P360" s="231">
        <f>I360+J360</f>
        <v>1163.9000000000001</v>
      </c>
      <c r="Q360" s="231">
        <f>ROUND(I360*H360,2)</f>
        <v>0</v>
      </c>
      <c r="R360" s="231">
        <f>ROUND(J360*H360,2)</f>
        <v>1163.9000000000001</v>
      </c>
      <c r="S360" s="77"/>
      <c r="T360" s="232">
        <f>S360*H360</f>
        <v>0</v>
      </c>
      <c r="U360" s="232">
        <v>0</v>
      </c>
      <c r="V360" s="232">
        <f>U360*H360</f>
        <v>0</v>
      </c>
      <c r="W360" s="232">
        <v>0</v>
      </c>
      <c r="X360" s="232">
        <f>W360*H360</f>
        <v>0</v>
      </c>
      <c r="Y360" s="233" t="s">
        <v>1</v>
      </c>
      <c r="AR360" s="11" t="s">
        <v>149</v>
      </c>
      <c r="AT360" s="11" t="s">
        <v>144</v>
      </c>
      <c r="AU360" s="11" t="s">
        <v>82</v>
      </c>
      <c r="AY360" s="11" t="s">
        <v>142</v>
      </c>
      <c r="BE360" s="130">
        <f>IF(O360="základní",K360,0)</f>
        <v>1163.9000000000001</v>
      </c>
      <c r="BF360" s="130">
        <f>IF(O360="snížená",K360,0)</f>
        <v>0</v>
      </c>
      <c r="BG360" s="130">
        <f>IF(O360="zákl. přenesená",K360,0)</f>
        <v>0</v>
      </c>
      <c r="BH360" s="130">
        <f>IF(O360="sníž. přenesená",K360,0)</f>
        <v>0</v>
      </c>
      <c r="BI360" s="130">
        <f>IF(O360="nulová",K360,0)</f>
        <v>0</v>
      </c>
      <c r="BJ360" s="11" t="s">
        <v>82</v>
      </c>
      <c r="BK360" s="130">
        <f>ROUND(P360*H360,2)</f>
        <v>1163.9000000000001</v>
      </c>
      <c r="BL360" s="11" t="s">
        <v>149</v>
      </c>
      <c r="BM360" s="11" t="s">
        <v>806</v>
      </c>
    </row>
    <row r="361" s="1" customFormat="1">
      <c r="B361" s="36"/>
      <c r="C361" s="37"/>
      <c r="D361" s="234" t="s">
        <v>151</v>
      </c>
      <c r="E361" s="37"/>
      <c r="F361" s="235" t="s">
        <v>807</v>
      </c>
      <c r="G361" s="37"/>
      <c r="H361" s="37"/>
      <c r="I361" s="145"/>
      <c r="J361" s="145"/>
      <c r="K361" s="37"/>
      <c r="L361" s="37"/>
      <c r="M361" s="38"/>
      <c r="N361" s="236"/>
      <c r="O361" s="77"/>
      <c r="P361" s="77"/>
      <c r="Q361" s="77"/>
      <c r="R361" s="77"/>
      <c r="S361" s="77"/>
      <c r="T361" s="77"/>
      <c r="U361" s="77"/>
      <c r="V361" s="77"/>
      <c r="W361" s="77"/>
      <c r="X361" s="77"/>
      <c r="Y361" s="78"/>
      <c r="AT361" s="11" t="s">
        <v>151</v>
      </c>
      <c r="AU361" s="11" t="s">
        <v>82</v>
      </c>
    </row>
    <row r="362" s="1" customFormat="1" ht="22.5" customHeight="1">
      <c r="B362" s="36"/>
      <c r="C362" s="222" t="s">
        <v>808</v>
      </c>
      <c r="D362" s="222" t="s">
        <v>144</v>
      </c>
      <c r="E362" s="223" t="s">
        <v>809</v>
      </c>
      <c r="F362" s="224" t="s">
        <v>810</v>
      </c>
      <c r="G362" s="225" t="s">
        <v>147</v>
      </c>
      <c r="H362" s="226">
        <v>1</v>
      </c>
      <c r="I362" s="227">
        <v>0</v>
      </c>
      <c r="J362" s="227">
        <v>1163.9000000000001</v>
      </c>
      <c r="K362" s="228">
        <f>ROUND(P362*H362,2)</f>
        <v>1163.9000000000001</v>
      </c>
      <c r="L362" s="224" t="s">
        <v>148</v>
      </c>
      <c r="M362" s="38"/>
      <c r="N362" s="229" t="s">
        <v>1</v>
      </c>
      <c r="O362" s="230" t="s">
        <v>43</v>
      </c>
      <c r="P362" s="231">
        <f>I362+J362</f>
        <v>1163.9000000000001</v>
      </c>
      <c r="Q362" s="231">
        <f>ROUND(I362*H362,2)</f>
        <v>0</v>
      </c>
      <c r="R362" s="231">
        <f>ROUND(J362*H362,2)</f>
        <v>1163.9000000000001</v>
      </c>
      <c r="S362" s="77"/>
      <c r="T362" s="232">
        <f>S362*H362</f>
        <v>0</v>
      </c>
      <c r="U362" s="232">
        <v>0</v>
      </c>
      <c r="V362" s="232">
        <f>U362*H362</f>
        <v>0</v>
      </c>
      <c r="W362" s="232">
        <v>0</v>
      </c>
      <c r="X362" s="232">
        <f>W362*H362</f>
        <v>0</v>
      </c>
      <c r="Y362" s="233" t="s">
        <v>1</v>
      </c>
      <c r="AR362" s="11" t="s">
        <v>149</v>
      </c>
      <c r="AT362" s="11" t="s">
        <v>144</v>
      </c>
      <c r="AU362" s="11" t="s">
        <v>82</v>
      </c>
      <c r="AY362" s="11" t="s">
        <v>142</v>
      </c>
      <c r="BE362" s="130">
        <f>IF(O362="základní",K362,0)</f>
        <v>1163.9000000000001</v>
      </c>
      <c r="BF362" s="130">
        <f>IF(O362="snížená",K362,0)</f>
        <v>0</v>
      </c>
      <c r="BG362" s="130">
        <f>IF(O362="zákl. přenesená",K362,0)</f>
        <v>0</v>
      </c>
      <c r="BH362" s="130">
        <f>IF(O362="sníž. přenesená",K362,0)</f>
        <v>0</v>
      </c>
      <c r="BI362" s="130">
        <f>IF(O362="nulová",K362,0)</f>
        <v>0</v>
      </c>
      <c r="BJ362" s="11" t="s">
        <v>82</v>
      </c>
      <c r="BK362" s="130">
        <f>ROUND(P362*H362,2)</f>
        <v>1163.9000000000001</v>
      </c>
      <c r="BL362" s="11" t="s">
        <v>149</v>
      </c>
      <c r="BM362" s="11" t="s">
        <v>811</v>
      </c>
    </row>
    <row r="363" s="1" customFormat="1">
      <c r="B363" s="36"/>
      <c r="C363" s="37"/>
      <c r="D363" s="234" t="s">
        <v>151</v>
      </c>
      <c r="E363" s="37"/>
      <c r="F363" s="235" t="s">
        <v>812</v>
      </c>
      <c r="G363" s="37"/>
      <c r="H363" s="37"/>
      <c r="I363" s="145"/>
      <c r="J363" s="145"/>
      <c r="K363" s="37"/>
      <c r="L363" s="37"/>
      <c r="M363" s="38"/>
      <c r="N363" s="236"/>
      <c r="O363" s="77"/>
      <c r="P363" s="77"/>
      <c r="Q363" s="77"/>
      <c r="R363" s="77"/>
      <c r="S363" s="77"/>
      <c r="T363" s="77"/>
      <c r="U363" s="77"/>
      <c r="V363" s="77"/>
      <c r="W363" s="77"/>
      <c r="X363" s="77"/>
      <c r="Y363" s="78"/>
      <c r="AT363" s="11" t="s">
        <v>151</v>
      </c>
      <c r="AU363" s="11" t="s">
        <v>82</v>
      </c>
    </row>
    <row r="364" s="1" customFormat="1" ht="22.5" customHeight="1">
      <c r="B364" s="36"/>
      <c r="C364" s="222" t="s">
        <v>813</v>
      </c>
      <c r="D364" s="222" t="s">
        <v>144</v>
      </c>
      <c r="E364" s="223" t="s">
        <v>814</v>
      </c>
      <c r="F364" s="224" t="s">
        <v>815</v>
      </c>
      <c r="G364" s="225" t="s">
        <v>147</v>
      </c>
      <c r="H364" s="226">
        <v>1</v>
      </c>
      <c r="I364" s="227">
        <v>0</v>
      </c>
      <c r="J364" s="227">
        <v>1163.9000000000001</v>
      </c>
      <c r="K364" s="228">
        <f>ROUND(P364*H364,2)</f>
        <v>1163.9000000000001</v>
      </c>
      <c r="L364" s="224" t="s">
        <v>148</v>
      </c>
      <c r="M364" s="38"/>
      <c r="N364" s="229" t="s">
        <v>1</v>
      </c>
      <c r="O364" s="230" t="s">
        <v>43</v>
      </c>
      <c r="P364" s="231">
        <f>I364+J364</f>
        <v>1163.9000000000001</v>
      </c>
      <c r="Q364" s="231">
        <f>ROUND(I364*H364,2)</f>
        <v>0</v>
      </c>
      <c r="R364" s="231">
        <f>ROUND(J364*H364,2)</f>
        <v>1163.9000000000001</v>
      </c>
      <c r="S364" s="77"/>
      <c r="T364" s="232">
        <f>S364*H364</f>
        <v>0</v>
      </c>
      <c r="U364" s="232">
        <v>0</v>
      </c>
      <c r="V364" s="232">
        <f>U364*H364</f>
        <v>0</v>
      </c>
      <c r="W364" s="232">
        <v>0</v>
      </c>
      <c r="X364" s="232">
        <f>W364*H364</f>
        <v>0</v>
      </c>
      <c r="Y364" s="233" t="s">
        <v>1</v>
      </c>
      <c r="AR364" s="11" t="s">
        <v>149</v>
      </c>
      <c r="AT364" s="11" t="s">
        <v>144</v>
      </c>
      <c r="AU364" s="11" t="s">
        <v>82</v>
      </c>
      <c r="AY364" s="11" t="s">
        <v>142</v>
      </c>
      <c r="BE364" s="130">
        <f>IF(O364="základní",K364,0)</f>
        <v>1163.9000000000001</v>
      </c>
      <c r="BF364" s="130">
        <f>IF(O364="snížená",K364,0)</f>
        <v>0</v>
      </c>
      <c r="BG364" s="130">
        <f>IF(O364="zákl. přenesená",K364,0)</f>
        <v>0</v>
      </c>
      <c r="BH364" s="130">
        <f>IF(O364="sníž. přenesená",K364,0)</f>
        <v>0</v>
      </c>
      <c r="BI364" s="130">
        <f>IF(O364="nulová",K364,0)</f>
        <v>0</v>
      </c>
      <c r="BJ364" s="11" t="s">
        <v>82</v>
      </c>
      <c r="BK364" s="130">
        <f>ROUND(P364*H364,2)</f>
        <v>1163.9000000000001</v>
      </c>
      <c r="BL364" s="11" t="s">
        <v>149</v>
      </c>
      <c r="BM364" s="11" t="s">
        <v>816</v>
      </c>
    </row>
    <row r="365" s="1" customFormat="1">
      <c r="B365" s="36"/>
      <c r="C365" s="37"/>
      <c r="D365" s="234" t="s">
        <v>151</v>
      </c>
      <c r="E365" s="37"/>
      <c r="F365" s="235" t="s">
        <v>817</v>
      </c>
      <c r="G365" s="37"/>
      <c r="H365" s="37"/>
      <c r="I365" s="145"/>
      <c r="J365" s="145"/>
      <c r="K365" s="37"/>
      <c r="L365" s="37"/>
      <c r="M365" s="38"/>
      <c r="N365" s="236"/>
      <c r="O365" s="77"/>
      <c r="P365" s="77"/>
      <c r="Q365" s="77"/>
      <c r="R365" s="77"/>
      <c r="S365" s="77"/>
      <c r="T365" s="77"/>
      <c r="U365" s="77"/>
      <c r="V365" s="77"/>
      <c r="W365" s="77"/>
      <c r="X365" s="77"/>
      <c r="Y365" s="78"/>
      <c r="AT365" s="11" t="s">
        <v>151</v>
      </c>
      <c r="AU365" s="11" t="s">
        <v>82</v>
      </c>
    </row>
    <row r="366" s="1" customFormat="1" ht="22.5" customHeight="1">
      <c r="B366" s="36"/>
      <c r="C366" s="222" t="s">
        <v>818</v>
      </c>
      <c r="D366" s="222" t="s">
        <v>144</v>
      </c>
      <c r="E366" s="223" t="s">
        <v>819</v>
      </c>
      <c r="F366" s="224" t="s">
        <v>820</v>
      </c>
      <c r="G366" s="225" t="s">
        <v>147</v>
      </c>
      <c r="H366" s="226">
        <v>1</v>
      </c>
      <c r="I366" s="227">
        <v>0</v>
      </c>
      <c r="J366" s="227">
        <v>1163.9000000000001</v>
      </c>
      <c r="K366" s="228">
        <f>ROUND(P366*H366,2)</f>
        <v>1163.9000000000001</v>
      </c>
      <c r="L366" s="224" t="s">
        <v>148</v>
      </c>
      <c r="M366" s="38"/>
      <c r="N366" s="229" t="s">
        <v>1</v>
      </c>
      <c r="O366" s="230" t="s">
        <v>43</v>
      </c>
      <c r="P366" s="231">
        <f>I366+J366</f>
        <v>1163.9000000000001</v>
      </c>
      <c r="Q366" s="231">
        <f>ROUND(I366*H366,2)</f>
        <v>0</v>
      </c>
      <c r="R366" s="231">
        <f>ROUND(J366*H366,2)</f>
        <v>1163.9000000000001</v>
      </c>
      <c r="S366" s="77"/>
      <c r="T366" s="232">
        <f>S366*H366</f>
        <v>0</v>
      </c>
      <c r="U366" s="232">
        <v>0</v>
      </c>
      <c r="V366" s="232">
        <f>U366*H366</f>
        <v>0</v>
      </c>
      <c r="W366" s="232">
        <v>0</v>
      </c>
      <c r="X366" s="232">
        <f>W366*H366</f>
        <v>0</v>
      </c>
      <c r="Y366" s="233" t="s">
        <v>1</v>
      </c>
      <c r="AR366" s="11" t="s">
        <v>149</v>
      </c>
      <c r="AT366" s="11" t="s">
        <v>144</v>
      </c>
      <c r="AU366" s="11" t="s">
        <v>82</v>
      </c>
      <c r="AY366" s="11" t="s">
        <v>142</v>
      </c>
      <c r="BE366" s="130">
        <f>IF(O366="základní",K366,0)</f>
        <v>1163.9000000000001</v>
      </c>
      <c r="BF366" s="130">
        <f>IF(O366="snížená",K366,0)</f>
        <v>0</v>
      </c>
      <c r="BG366" s="130">
        <f>IF(O366="zákl. přenesená",K366,0)</f>
        <v>0</v>
      </c>
      <c r="BH366" s="130">
        <f>IF(O366="sníž. přenesená",K366,0)</f>
        <v>0</v>
      </c>
      <c r="BI366" s="130">
        <f>IF(O366="nulová",K366,0)</f>
        <v>0</v>
      </c>
      <c r="BJ366" s="11" t="s">
        <v>82</v>
      </c>
      <c r="BK366" s="130">
        <f>ROUND(P366*H366,2)</f>
        <v>1163.9000000000001</v>
      </c>
      <c r="BL366" s="11" t="s">
        <v>149</v>
      </c>
      <c r="BM366" s="11" t="s">
        <v>821</v>
      </c>
    </row>
    <row r="367" s="1" customFormat="1">
      <c r="B367" s="36"/>
      <c r="C367" s="37"/>
      <c r="D367" s="234" t="s">
        <v>151</v>
      </c>
      <c r="E367" s="37"/>
      <c r="F367" s="235" t="s">
        <v>822</v>
      </c>
      <c r="G367" s="37"/>
      <c r="H367" s="37"/>
      <c r="I367" s="145"/>
      <c r="J367" s="145"/>
      <c r="K367" s="37"/>
      <c r="L367" s="37"/>
      <c r="M367" s="38"/>
      <c r="N367" s="236"/>
      <c r="O367" s="77"/>
      <c r="P367" s="77"/>
      <c r="Q367" s="77"/>
      <c r="R367" s="77"/>
      <c r="S367" s="77"/>
      <c r="T367" s="77"/>
      <c r="U367" s="77"/>
      <c r="V367" s="77"/>
      <c r="W367" s="77"/>
      <c r="X367" s="77"/>
      <c r="Y367" s="78"/>
      <c r="AT367" s="11" t="s">
        <v>151</v>
      </c>
      <c r="AU367" s="11" t="s">
        <v>82</v>
      </c>
    </row>
    <row r="368" s="1" customFormat="1" ht="22.5" customHeight="1">
      <c r="B368" s="36"/>
      <c r="C368" s="222" t="s">
        <v>823</v>
      </c>
      <c r="D368" s="222" t="s">
        <v>144</v>
      </c>
      <c r="E368" s="223" t="s">
        <v>824</v>
      </c>
      <c r="F368" s="224" t="s">
        <v>825</v>
      </c>
      <c r="G368" s="225" t="s">
        <v>147</v>
      </c>
      <c r="H368" s="226">
        <v>1</v>
      </c>
      <c r="I368" s="227">
        <v>0</v>
      </c>
      <c r="J368" s="227">
        <v>700.39999999999998</v>
      </c>
      <c r="K368" s="228">
        <f>ROUND(P368*H368,2)</f>
        <v>700.39999999999998</v>
      </c>
      <c r="L368" s="224" t="s">
        <v>148</v>
      </c>
      <c r="M368" s="38"/>
      <c r="N368" s="229" t="s">
        <v>1</v>
      </c>
      <c r="O368" s="230" t="s">
        <v>43</v>
      </c>
      <c r="P368" s="231">
        <f>I368+J368</f>
        <v>700.39999999999998</v>
      </c>
      <c r="Q368" s="231">
        <f>ROUND(I368*H368,2)</f>
        <v>0</v>
      </c>
      <c r="R368" s="231">
        <f>ROUND(J368*H368,2)</f>
        <v>700.39999999999998</v>
      </c>
      <c r="S368" s="77"/>
      <c r="T368" s="232">
        <f>S368*H368</f>
        <v>0</v>
      </c>
      <c r="U368" s="232">
        <v>0</v>
      </c>
      <c r="V368" s="232">
        <f>U368*H368</f>
        <v>0</v>
      </c>
      <c r="W368" s="232">
        <v>0</v>
      </c>
      <c r="X368" s="232">
        <f>W368*H368</f>
        <v>0</v>
      </c>
      <c r="Y368" s="233" t="s">
        <v>1</v>
      </c>
      <c r="AR368" s="11" t="s">
        <v>149</v>
      </c>
      <c r="AT368" s="11" t="s">
        <v>144</v>
      </c>
      <c r="AU368" s="11" t="s">
        <v>82</v>
      </c>
      <c r="AY368" s="11" t="s">
        <v>142</v>
      </c>
      <c r="BE368" s="130">
        <f>IF(O368="základní",K368,0)</f>
        <v>700.39999999999998</v>
      </c>
      <c r="BF368" s="130">
        <f>IF(O368="snížená",K368,0)</f>
        <v>0</v>
      </c>
      <c r="BG368" s="130">
        <f>IF(O368="zákl. přenesená",K368,0)</f>
        <v>0</v>
      </c>
      <c r="BH368" s="130">
        <f>IF(O368="sníž. přenesená",K368,0)</f>
        <v>0</v>
      </c>
      <c r="BI368" s="130">
        <f>IF(O368="nulová",K368,0)</f>
        <v>0</v>
      </c>
      <c r="BJ368" s="11" t="s">
        <v>82</v>
      </c>
      <c r="BK368" s="130">
        <f>ROUND(P368*H368,2)</f>
        <v>700.39999999999998</v>
      </c>
      <c r="BL368" s="11" t="s">
        <v>149</v>
      </c>
      <c r="BM368" s="11" t="s">
        <v>826</v>
      </c>
    </row>
    <row r="369" s="1" customFormat="1">
      <c r="B369" s="36"/>
      <c r="C369" s="37"/>
      <c r="D369" s="234" t="s">
        <v>151</v>
      </c>
      <c r="E369" s="37"/>
      <c r="F369" s="235" t="s">
        <v>827</v>
      </c>
      <c r="G369" s="37"/>
      <c r="H369" s="37"/>
      <c r="I369" s="145"/>
      <c r="J369" s="145"/>
      <c r="K369" s="37"/>
      <c r="L369" s="37"/>
      <c r="M369" s="38"/>
      <c r="N369" s="236"/>
      <c r="O369" s="77"/>
      <c r="P369" s="77"/>
      <c r="Q369" s="77"/>
      <c r="R369" s="77"/>
      <c r="S369" s="77"/>
      <c r="T369" s="77"/>
      <c r="U369" s="77"/>
      <c r="V369" s="77"/>
      <c r="W369" s="77"/>
      <c r="X369" s="77"/>
      <c r="Y369" s="78"/>
      <c r="AT369" s="11" t="s">
        <v>151</v>
      </c>
      <c r="AU369" s="11" t="s">
        <v>82</v>
      </c>
    </row>
    <row r="370" s="1" customFormat="1" ht="22.5" customHeight="1">
      <c r="B370" s="36"/>
      <c r="C370" s="222" t="s">
        <v>828</v>
      </c>
      <c r="D370" s="222" t="s">
        <v>144</v>
      </c>
      <c r="E370" s="223" t="s">
        <v>829</v>
      </c>
      <c r="F370" s="224" t="s">
        <v>830</v>
      </c>
      <c r="G370" s="225" t="s">
        <v>147</v>
      </c>
      <c r="H370" s="226">
        <v>1</v>
      </c>
      <c r="I370" s="227">
        <v>0</v>
      </c>
      <c r="J370" s="227">
        <v>1163.9000000000001</v>
      </c>
      <c r="K370" s="228">
        <f>ROUND(P370*H370,2)</f>
        <v>1163.9000000000001</v>
      </c>
      <c r="L370" s="224" t="s">
        <v>148</v>
      </c>
      <c r="M370" s="38"/>
      <c r="N370" s="229" t="s">
        <v>1</v>
      </c>
      <c r="O370" s="230" t="s">
        <v>43</v>
      </c>
      <c r="P370" s="231">
        <f>I370+J370</f>
        <v>1163.9000000000001</v>
      </c>
      <c r="Q370" s="231">
        <f>ROUND(I370*H370,2)</f>
        <v>0</v>
      </c>
      <c r="R370" s="231">
        <f>ROUND(J370*H370,2)</f>
        <v>1163.9000000000001</v>
      </c>
      <c r="S370" s="77"/>
      <c r="T370" s="232">
        <f>S370*H370</f>
        <v>0</v>
      </c>
      <c r="U370" s="232">
        <v>0</v>
      </c>
      <c r="V370" s="232">
        <f>U370*H370</f>
        <v>0</v>
      </c>
      <c r="W370" s="232">
        <v>0</v>
      </c>
      <c r="X370" s="232">
        <f>W370*H370</f>
        <v>0</v>
      </c>
      <c r="Y370" s="233" t="s">
        <v>1</v>
      </c>
      <c r="AR370" s="11" t="s">
        <v>149</v>
      </c>
      <c r="AT370" s="11" t="s">
        <v>144</v>
      </c>
      <c r="AU370" s="11" t="s">
        <v>82</v>
      </c>
      <c r="AY370" s="11" t="s">
        <v>142</v>
      </c>
      <c r="BE370" s="130">
        <f>IF(O370="základní",K370,0)</f>
        <v>1163.9000000000001</v>
      </c>
      <c r="BF370" s="130">
        <f>IF(O370="snížená",K370,0)</f>
        <v>0</v>
      </c>
      <c r="BG370" s="130">
        <f>IF(O370="zákl. přenesená",K370,0)</f>
        <v>0</v>
      </c>
      <c r="BH370" s="130">
        <f>IF(O370="sníž. přenesená",K370,0)</f>
        <v>0</v>
      </c>
      <c r="BI370" s="130">
        <f>IF(O370="nulová",K370,0)</f>
        <v>0</v>
      </c>
      <c r="BJ370" s="11" t="s">
        <v>82</v>
      </c>
      <c r="BK370" s="130">
        <f>ROUND(P370*H370,2)</f>
        <v>1163.9000000000001</v>
      </c>
      <c r="BL370" s="11" t="s">
        <v>149</v>
      </c>
      <c r="BM370" s="11" t="s">
        <v>831</v>
      </c>
    </row>
    <row r="371" s="1" customFormat="1">
      <c r="B371" s="36"/>
      <c r="C371" s="37"/>
      <c r="D371" s="234" t="s">
        <v>151</v>
      </c>
      <c r="E371" s="37"/>
      <c r="F371" s="235" t="s">
        <v>832</v>
      </c>
      <c r="G371" s="37"/>
      <c r="H371" s="37"/>
      <c r="I371" s="145"/>
      <c r="J371" s="145"/>
      <c r="K371" s="37"/>
      <c r="L371" s="37"/>
      <c r="M371" s="38"/>
      <c r="N371" s="236"/>
      <c r="O371" s="77"/>
      <c r="P371" s="77"/>
      <c r="Q371" s="77"/>
      <c r="R371" s="77"/>
      <c r="S371" s="77"/>
      <c r="T371" s="77"/>
      <c r="U371" s="77"/>
      <c r="V371" s="77"/>
      <c r="W371" s="77"/>
      <c r="X371" s="77"/>
      <c r="Y371" s="78"/>
      <c r="AT371" s="11" t="s">
        <v>151</v>
      </c>
      <c r="AU371" s="11" t="s">
        <v>82</v>
      </c>
    </row>
    <row r="372" s="1" customFormat="1" ht="22.5" customHeight="1">
      <c r="B372" s="36"/>
      <c r="C372" s="222" t="s">
        <v>833</v>
      </c>
      <c r="D372" s="222" t="s">
        <v>144</v>
      </c>
      <c r="E372" s="223" t="s">
        <v>834</v>
      </c>
      <c r="F372" s="224" t="s">
        <v>835</v>
      </c>
      <c r="G372" s="225" t="s">
        <v>147</v>
      </c>
      <c r="H372" s="226">
        <v>1</v>
      </c>
      <c r="I372" s="227">
        <v>0</v>
      </c>
      <c r="J372" s="227">
        <v>2080.5999999999999</v>
      </c>
      <c r="K372" s="228">
        <f>ROUND(P372*H372,2)</f>
        <v>2080.5999999999999</v>
      </c>
      <c r="L372" s="224" t="s">
        <v>148</v>
      </c>
      <c r="M372" s="38"/>
      <c r="N372" s="229" t="s">
        <v>1</v>
      </c>
      <c r="O372" s="230" t="s">
        <v>43</v>
      </c>
      <c r="P372" s="231">
        <f>I372+J372</f>
        <v>2080.5999999999999</v>
      </c>
      <c r="Q372" s="231">
        <f>ROUND(I372*H372,2)</f>
        <v>0</v>
      </c>
      <c r="R372" s="231">
        <f>ROUND(J372*H372,2)</f>
        <v>2080.5999999999999</v>
      </c>
      <c r="S372" s="77"/>
      <c r="T372" s="232">
        <f>S372*H372</f>
        <v>0</v>
      </c>
      <c r="U372" s="232">
        <v>0</v>
      </c>
      <c r="V372" s="232">
        <f>U372*H372</f>
        <v>0</v>
      </c>
      <c r="W372" s="232">
        <v>0</v>
      </c>
      <c r="X372" s="232">
        <f>W372*H372</f>
        <v>0</v>
      </c>
      <c r="Y372" s="233" t="s">
        <v>1</v>
      </c>
      <c r="AR372" s="11" t="s">
        <v>149</v>
      </c>
      <c r="AT372" s="11" t="s">
        <v>144</v>
      </c>
      <c r="AU372" s="11" t="s">
        <v>82</v>
      </c>
      <c r="AY372" s="11" t="s">
        <v>142</v>
      </c>
      <c r="BE372" s="130">
        <f>IF(O372="základní",K372,0)</f>
        <v>2080.5999999999999</v>
      </c>
      <c r="BF372" s="130">
        <f>IF(O372="snížená",K372,0)</f>
        <v>0</v>
      </c>
      <c r="BG372" s="130">
        <f>IF(O372="zákl. přenesená",K372,0)</f>
        <v>0</v>
      </c>
      <c r="BH372" s="130">
        <f>IF(O372="sníž. přenesená",K372,0)</f>
        <v>0</v>
      </c>
      <c r="BI372" s="130">
        <f>IF(O372="nulová",K372,0)</f>
        <v>0</v>
      </c>
      <c r="BJ372" s="11" t="s">
        <v>82</v>
      </c>
      <c r="BK372" s="130">
        <f>ROUND(P372*H372,2)</f>
        <v>2080.5999999999999</v>
      </c>
      <c r="BL372" s="11" t="s">
        <v>149</v>
      </c>
      <c r="BM372" s="11" t="s">
        <v>836</v>
      </c>
    </row>
    <row r="373" s="1" customFormat="1">
      <c r="B373" s="36"/>
      <c r="C373" s="37"/>
      <c r="D373" s="234" t="s">
        <v>151</v>
      </c>
      <c r="E373" s="37"/>
      <c r="F373" s="235" t="s">
        <v>837</v>
      </c>
      <c r="G373" s="37"/>
      <c r="H373" s="37"/>
      <c r="I373" s="145"/>
      <c r="J373" s="145"/>
      <c r="K373" s="37"/>
      <c r="L373" s="37"/>
      <c r="M373" s="38"/>
      <c r="N373" s="236"/>
      <c r="O373" s="77"/>
      <c r="P373" s="77"/>
      <c r="Q373" s="77"/>
      <c r="R373" s="77"/>
      <c r="S373" s="77"/>
      <c r="T373" s="77"/>
      <c r="U373" s="77"/>
      <c r="V373" s="77"/>
      <c r="W373" s="77"/>
      <c r="X373" s="77"/>
      <c r="Y373" s="78"/>
      <c r="AT373" s="11" t="s">
        <v>151</v>
      </c>
      <c r="AU373" s="11" t="s">
        <v>82</v>
      </c>
    </row>
    <row r="374" s="1" customFormat="1" ht="22.5" customHeight="1">
      <c r="B374" s="36"/>
      <c r="C374" s="222" t="s">
        <v>838</v>
      </c>
      <c r="D374" s="222" t="s">
        <v>144</v>
      </c>
      <c r="E374" s="223" t="s">
        <v>839</v>
      </c>
      <c r="F374" s="224" t="s">
        <v>840</v>
      </c>
      <c r="G374" s="225" t="s">
        <v>147</v>
      </c>
      <c r="H374" s="226">
        <v>1</v>
      </c>
      <c r="I374" s="227">
        <v>0</v>
      </c>
      <c r="J374" s="227">
        <v>4779.1999999999998</v>
      </c>
      <c r="K374" s="228">
        <f>ROUND(P374*H374,2)</f>
        <v>4779.1999999999998</v>
      </c>
      <c r="L374" s="224" t="s">
        <v>148</v>
      </c>
      <c r="M374" s="38"/>
      <c r="N374" s="229" t="s">
        <v>1</v>
      </c>
      <c r="O374" s="230" t="s">
        <v>43</v>
      </c>
      <c r="P374" s="231">
        <f>I374+J374</f>
        <v>4779.1999999999998</v>
      </c>
      <c r="Q374" s="231">
        <f>ROUND(I374*H374,2)</f>
        <v>0</v>
      </c>
      <c r="R374" s="231">
        <f>ROUND(J374*H374,2)</f>
        <v>4779.1999999999998</v>
      </c>
      <c r="S374" s="77"/>
      <c r="T374" s="232">
        <f>S374*H374</f>
        <v>0</v>
      </c>
      <c r="U374" s="232">
        <v>0</v>
      </c>
      <c r="V374" s="232">
        <f>U374*H374</f>
        <v>0</v>
      </c>
      <c r="W374" s="232">
        <v>0</v>
      </c>
      <c r="X374" s="232">
        <f>W374*H374</f>
        <v>0</v>
      </c>
      <c r="Y374" s="233" t="s">
        <v>1</v>
      </c>
      <c r="AR374" s="11" t="s">
        <v>149</v>
      </c>
      <c r="AT374" s="11" t="s">
        <v>144</v>
      </c>
      <c r="AU374" s="11" t="s">
        <v>82</v>
      </c>
      <c r="AY374" s="11" t="s">
        <v>142</v>
      </c>
      <c r="BE374" s="130">
        <f>IF(O374="základní",K374,0)</f>
        <v>4779.1999999999998</v>
      </c>
      <c r="BF374" s="130">
        <f>IF(O374="snížená",K374,0)</f>
        <v>0</v>
      </c>
      <c r="BG374" s="130">
        <f>IF(O374="zákl. přenesená",K374,0)</f>
        <v>0</v>
      </c>
      <c r="BH374" s="130">
        <f>IF(O374="sníž. přenesená",K374,0)</f>
        <v>0</v>
      </c>
      <c r="BI374" s="130">
        <f>IF(O374="nulová",K374,0)</f>
        <v>0</v>
      </c>
      <c r="BJ374" s="11" t="s">
        <v>82</v>
      </c>
      <c r="BK374" s="130">
        <f>ROUND(P374*H374,2)</f>
        <v>4779.1999999999998</v>
      </c>
      <c r="BL374" s="11" t="s">
        <v>149</v>
      </c>
      <c r="BM374" s="11" t="s">
        <v>841</v>
      </c>
    </row>
    <row r="375" s="1" customFormat="1">
      <c r="B375" s="36"/>
      <c r="C375" s="37"/>
      <c r="D375" s="234" t="s">
        <v>151</v>
      </c>
      <c r="E375" s="37"/>
      <c r="F375" s="235" t="s">
        <v>842</v>
      </c>
      <c r="G375" s="37"/>
      <c r="H375" s="37"/>
      <c r="I375" s="145"/>
      <c r="J375" s="145"/>
      <c r="K375" s="37"/>
      <c r="L375" s="37"/>
      <c r="M375" s="38"/>
      <c r="N375" s="236"/>
      <c r="O375" s="77"/>
      <c r="P375" s="77"/>
      <c r="Q375" s="77"/>
      <c r="R375" s="77"/>
      <c r="S375" s="77"/>
      <c r="T375" s="77"/>
      <c r="U375" s="77"/>
      <c r="V375" s="77"/>
      <c r="W375" s="77"/>
      <c r="X375" s="77"/>
      <c r="Y375" s="78"/>
      <c r="AT375" s="11" t="s">
        <v>151</v>
      </c>
      <c r="AU375" s="11" t="s">
        <v>82</v>
      </c>
    </row>
    <row r="376" s="1" customFormat="1" ht="22.5" customHeight="1">
      <c r="B376" s="36"/>
      <c r="C376" s="222" t="s">
        <v>843</v>
      </c>
      <c r="D376" s="222" t="s">
        <v>144</v>
      </c>
      <c r="E376" s="223" t="s">
        <v>844</v>
      </c>
      <c r="F376" s="224" t="s">
        <v>845</v>
      </c>
      <c r="G376" s="225" t="s">
        <v>147</v>
      </c>
      <c r="H376" s="226">
        <v>1</v>
      </c>
      <c r="I376" s="227">
        <v>0</v>
      </c>
      <c r="J376" s="227">
        <v>1617.0999999999999</v>
      </c>
      <c r="K376" s="228">
        <f>ROUND(P376*H376,2)</f>
        <v>1617.0999999999999</v>
      </c>
      <c r="L376" s="224" t="s">
        <v>148</v>
      </c>
      <c r="M376" s="38"/>
      <c r="N376" s="229" t="s">
        <v>1</v>
      </c>
      <c r="O376" s="230" t="s">
        <v>43</v>
      </c>
      <c r="P376" s="231">
        <f>I376+J376</f>
        <v>1617.0999999999999</v>
      </c>
      <c r="Q376" s="231">
        <f>ROUND(I376*H376,2)</f>
        <v>0</v>
      </c>
      <c r="R376" s="231">
        <f>ROUND(J376*H376,2)</f>
        <v>1617.0999999999999</v>
      </c>
      <c r="S376" s="77"/>
      <c r="T376" s="232">
        <f>S376*H376</f>
        <v>0</v>
      </c>
      <c r="U376" s="232">
        <v>0</v>
      </c>
      <c r="V376" s="232">
        <f>U376*H376</f>
        <v>0</v>
      </c>
      <c r="W376" s="232">
        <v>0</v>
      </c>
      <c r="X376" s="232">
        <f>W376*H376</f>
        <v>0</v>
      </c>
      <c r="Y376" s="233" t="s">
        <v>1</v>
      </c>
      <c r="AR376" s="11" t="s">
        <v>149</v>
      </c>
      <c r="AT376" s="11" t="s">
        <v>144</v>
      </c>
      <c r="AU376" s="11" t="s">
        <v>82</v>
      </c>
      <c r="AY376" s="11" t="s">
        <v>142</v>
      </c>
      <c r="BE376" s="130">
        <f>IF(O376="základní",K376,0)</f>
        <v>1617.0999999999999</v>
      </c>
      <c r="BF376" s="130">
        <f>IF(O376="snížená",K376,0)</f>
        <v>0</v>
      </c>
      <c r="BG376" s="130">
        <f>IF(O376="zákl. přenesená",K376,0)</f>
        <v>0</v>
      </c>
      <c r="BH376" s="130">
        <f>IF(O376="sníž. přenesená",K376,0)</f>
        <v>0</v>
      </c>
      <c r="BI376" s="130">
        <f>IF(O376="nulová",K376,0)</f>
        <v>0</v>
      </c>
      <c r="BJ376" s="11" t="s">
        <v>82</v>
      </c>
      <c r="BK376" s="130">
        <f>ROUND(P376*H376,2)</f>
        <v>1617.0999999999999</v>
      </c>
      <c r="BL376" s="11" t="s">
        <v>149</v>
      </c>
      <c r="BM376" s="11" t="s">
        <v>846</v>
      </c>
    </row>
    <row r="377" s="1" customFormat="1">
      <c r="B377" s="36"/>
      <c r="C377" s="37"/>
      <c r="D377" s="234" t="s">
        <v>151</v>
      </c>
      <c r="E377" s="37"/>
      <c r="F377" s="235" t="s">
        <v>847</v>
      </c>
      <c r="G377" s="37"/>
      <c r="H377" s="37"/>
      <c r="I377" s="145"/>
      <c r="J377" s="145"/>
      <c r="K377" s="37"/>
      <c r="L377" s="37"/>
      <c r="M377" s="38"/>
      <c r="N377" s="236"/>
      <c r="O377" s="77"/>
      <c r="P377" s="77"/>
      <c r="Q377" s="77"/>
      <c r="R377" s="77"/>
      <c r="S377" s="77"/>
      <c r="T377" s="77"/>
      <c r="U377" s="77"/>
      <c r="V377" s="77"/>
      <c r="W377" s="77"/>
      <c r="X377" s="77"/>
      <c r="Y377" s="78"/>
      <c r="AT377" s="11" t="s">
        <v>151</v>
      </c>
      <c r="AU377" s="11" t="s">
        <v>82</v>
      </c>
    </row>
    <row r="378" s="1" customFormat="1" ht="22.5" customHeight="1">
      <c r="B378" s="36"/>
      <c r="C378" s="222" t="s">
        <v>848</v>
      </c>
      <c r="D378" s="222" t="s">
        <v>144</v>
      </c>
      <c r="E378" s="223" t="s">
        <v>849</v>
      </c>
      <c r="F378" s="224" t="s">
        <v>850</v>
      </c>
      <c r="G378" s="225" t="s">
        <v>147</v>
      </c>
      <c r="H378" s="226">
        <v>1</v>
      </c>
      <c r="I378" s="227">
        <v>0</v>
      </c>
      <c r="J378" s="227">
        <v>753.96000000000004</v>
      </c>
      <c r="K378" s="228">
        <f>ROUND(P378*H378,2)</f>
        <v>753.96000000000004</v>
      </c>
      <c r="L378" s="224" t="s">
        <v>148</v>
      </c>
      <c r="M378" s="38"/>
      <c r="N378" s="229" t="s">
        <v>1</v>
      </c>
      <c r="O378" s="230" t="s">
        <v>43</v>
      </c>
      <c r="P378" s="231">
        <f>I378+J378</f>
        <v>753.96000000000004</v>
      </c>
      <c r="Q378" s="231">
        <f>ROUND(I378*H378,2)</f>
        <v>0</v>
      </c>
      <c r="R378" s="231">
        <f>ROUND(J378*H378,2)</f>
        <v>753.96000000000004</v>
      </c>
      <c r="S378" s="77"/>
      <c r="T378" s="232">
        <f>S378*H378</f>
        <v>0</v>
      </c>
      <c r="U378" s="232">
        <v>0</v>
      </c>
      <c r="V378" s="232">
        <f>U378*H378</f>
        <v>0</v>
      </c>
      <c r="W378" s="232">
        <v>0</v>
      </c>
      <c r="X378" s="232">
        <f>W378*H378</f>
        <v>0</v>
      </c>
      <c r="Y378" s="233" t="s">
        <v>1</v>
      </c>
      <c r="AR378" s="11" t="s">
        <v>149</v>
      </c>
      <c r="AT378" s="11" t="s">
        <v>144</v>
      </c>
      <c r="AU378" s="11" t="s">
        <v>82</v>
      </c>
      <c r="AY378" s="11" t="s">
        <v>142</v>
      </c>
      <c r="BE378" s="130">
        <f>IF(O378="základní",K378,0)</f>
        <v>753.96000000000004</v>
      </c>
      <c r="BF378" s="130">
        <f>IF(O378="snížená",K378,0)</f>
        <v>0</v>
      </c>
      <c r="BG378" s="130">
        <f>IF(O378="zákl. přenesená",K378,0)</f>
        <v>0</v>
      </c>
      <c r="BH378" s="130">
        <f>IF(O378="sníž. přenesená",K378,0)</f>
        <v>0</v>
      </c>
      <c r="BI378" s="130">
        <f>IF(O378="nulová",K378,0)</f>
        <v>0</v>
      </c>
      <c r="BJ378" s="11" t="s">
        <v>82</v>
      </c>
      <c r="BK378" s="130">
        <f>ROUND(P378*H378,2)</f>
        <v>753.96000000000004</v>
      </c>
      <c r="BL378" s="11" t="s">
        <v>149</v>
      </c>
      <c r="BM378" s="11" t="s">
        <v>851</v>
      </c>
    </row>
    <row r="379" s="1" customFormat="1">
      <c r="B379" s="36"/>
      <c r="C379" s="37"/>
      <c r="D379" s="234" t="s">
        <v>151</v>
      </c>
      <c r="E379" s="37"/>
      <c r="F379" s="235" t="s">
        <v>852</v>
      </c>
      <c r="G379" s="37"/>
      <c r="H379" s="37"/>
      <c r="I379" s="145"/>
      <c r="J379" s="145"/>
      <c r="K379" s="37"/>
      <c r="L379" s="37"/>
      <c r="M379" s="38"/>
      <c r="N379" s="236"/>
      <c r="O379" s="77"/>
      <c r="P379" s="77"/>
      <c r="Q379" s="77"/>
      <c r="R379" s="77"/>
      <c r="S379" s="77"/>
      <c r="T379" s="77"/>
      <c r="U379" s="77"/>
      <c r="V379" s="77"/>
      <c r="W379" s="77"/>
      <c r="X379" s="77"/>
      <c r="Y379" s="78"/>
      <c r="AT379" s="11" t="s">
        <v>151</v>
      </c>
      <c r="AU379" s="11" t="s">
        <v>82</v>
      </c>
    </row>
    <row r="380" s="1" customFormat="1" ht="22.5" customHeight="1">
      <c r="B380" s="36"/>
      <c r="C380" s="222" t="s">
        <v>853</v>
      </c>
      <c r="D380" s="222" t="s">
        <v>144</v>
      </c>
      <c r="E380" s="223" t="s">
        <v>854</v>
      </c>
      <c r="F380" s="224" t="s">
        <v>855</v>
      </c>
      <c r="G380" s="225" t="s">
        <v>147</v>
      </c>
      <c r="H380" s="226">
        <v>1</v>
      </c>
      <c r="I380" s="227">
        <v>0</v>
      </c>
      <c r="J380" s="227">
        <v>1163.9000000000001</v>
      </c>
      <c r="K380" s="228">
        <f>ROUND(P380*H380,2)</f>
        <v>1163.9000000000001</v>
      </c>
      <c r="L380" s="224" t="s">
        <v>148</v>
      </c>
      <c r="M380" s="38"/>
      <c r="N380" s="229" t="s">
        <v>1</v>
      </c>
      <c r="O380" s="230" t="s">
        <v>43</v>
      </c>
      <c r="P380" s="231">
        <f>I380+J380</f>
        <v>1163.9000000000001</v>
      </c>
      <c r="Q380" s="231">
        <f>ROUND(I380*H380,2)</f>
        <v>0</v>
      </c>
      <c r="R380" s="231">
        <f>ROUND(J380*H380,2)</f>
        <v>1163.9000000000001</v>
      </c>
      <c r="S380" s="77"/>
      <c r="T380" s="232">
        <f>S380*H380</f>
        <v>0</v>
      </c>
      <c r="U380" s="232">
        <v>0</v>
      </c>
      <c r="V380" s="232">
        <f>U380*H380</f>
        <v>0</v>
      </c>
      <c r="W380" s="232">
        <v>0</v>
      </c>
      <c r="X380" s="232">
        <f>W380*H380</f>
        <v>0</v>
      </c>
      <c r="Y380" s="233" t="s">
        <v>1</v>
      </c>
      <c r="AR380" s="11" t="s">
        <v>149</v>
      </c>
      <c r="AT380" s="11" t="s">
        <v>144</v>
      </c>
      <c r="AU380" s="11" t="s">
        <v>82</v>
      </c>
      <c r="AY380" s="11" t="s">
        <v>142</v>
      </c>
      <c r="BE380" s="130">
        <f>IF(O380="základní",K380,0)</f>
        <v>1163.9000000000001</v>
      </c>
      <c r="BF380" s="130">
        <f>IF(O380="snížená",K380,0)</f>
        <v>0</v>
      </c>
      <c r="BG380" s="130">
        <f>IF(O380="zákl. přenesená",K380,0)</f>
        <v>0</v>
      </c>
      <c r="BH380" s="130">
        <f>IF(O380="sníž. přenesená",K380,0)</f>
        <v>0</v>
      </c>
      <c r="BI380" s="130">
        <f>IF(O380="nulová",K380,0)</f>
        <v>0</v>
      </c>
      <c r="BJ380" s="11" t="s">
        <v>82</v>
      </c>
      <c r="BK380" s="130">
        <f>ROUND(P380*H380,2)</f>
        <v>1163.9000000000001</v>
      </c>
      <c r="BL380" s="11" t="s">
        <v>149</v>
      </c>
      <c r="BM380" s="11" t="s">
        <v>856</v>
      </c>
    </row>
    <row r="381" s="1" customFormat="1">
      <c r="B381" s="36"/>
      <c r="C381" s="37"/>
      <c r="D381" s="234" t="s">
        <v>151</v>
      </c>
      <c r="E381" s="37"/>
      <c r="F381" s="235" t="s">
        <v>857</v>
      </c>
      <c r="G381" s="37"/>
      <c r="H381" s="37"/>
      <c r="I381" s="145"/>
      <c r="J381" s="145"/>
      <c r="K381" s="37"/>
      <c r="L381" s="37"/>
      <c r="M381" s="38"/>
      <c r="N381" s="236"/>
      <c r="O381" s="77"/>
      <c r="P381" s="77"/>
      <c r="Q381" s="77"/>
      <c r="R381" s="77"/>
      <c r="S381" s="77"/>
      <c r="T381" s="77"/>
      <c r="U381" s="77"/>
      <c r="V381" s="77"/>
      <c r="W381" s="77"/>
      <c r="X381" s="77"/>
      <c r="Y381" s="78"/>
      <c r="AT381" s="11" t="s">
        <v>151</v>
      </c>
      <c r="AU381" s="11" t="s">
        <v>82</v>
      </c>
    </row>
    <row r="382" s="1" customFormat="1" ht="22.5" customHeight="1">
      <c r="B382" s="36"/>
      <c r="C382" s="222" t="s">
        <v>858</v>
      </c>
      <c r="D382" s="222" t="s">
        <v>144</v>
      </c>
      <c r="E382" s="223" t="s">
        <v>859</v>
      </c>
      <c r="F382" s="224" t="s">
        <v>860</v>
      </c>
      <c r="G382" s="225" t="s">
        <v>147</v>
      </c>
      <c r="H382" s="226">
        <v>1</v>
      </c>
      <c r="I382" s="227">
        <v>0</v>
      </c>
      <c r="J382" s="227">
        <v>1864.3</v>
      </c>
      <c r="K382" s="228">
        <f>ROUND(P382*H382,2)</f>
        <v>1864.3</v>
      </c>
      <c r="L382" s="224" t="s">
        <v>148</v>
      </c>
      <c r="M382" s="38"/>
      <c r="N382" s="229" t="s">
        <v>1</v>
      </c>
      <c r="O382" s="230" t="s">
        <v>43</v>
      </c>
      <c r="P382" s="231">
        <f>I382+J382</f>
        <v>1864.3</v>
      </c>
      <c r="Q382" s="231">
        <f>ROUND(I382*H382,2)</f>
        <v>0</v>
      </c>
      <c r="R382" s="231">
        <f>ROUND(J382*H382,2)</f>
        <v>1864.3</v>
      </c>
      <c r="S382" s="77"/>
      <c r="T382" s="232">
        <f>S382*H382</f>
        <v>0</v>
      </c>
      <c r="U382" s="232">
        <v>0</v>
      </c>
      <c r="V382" s="232">
        <f>U382*H382</f>
        <v>0</v>
      </c>
      <c r="W382" s="232">
        <v>0</v>
      </c>
      <c r="X382" s="232">
        <f>W382*H382</f>
        <v>0</v>
      </c>
      <c r="Y382" s="233" t="s">
        <v>1</v>
      </c>
      <c r="AR382" s="11" t="s">
        <v>149</v>
      </c>
      <c r="AT382" s="11" t="s">
        <v>144</v>
      </c>
      <c r="AU382" s="11" t="s">
        <v>82</v>
      </c>
      <c r="AY382" s="11" t="s">
        <v>142</v>
      </c>
      <c r="BE382" s="130">
        <f>IF(O382="základní",K382,0)</f>
        <v>1864.3</v>
      </c>
      <c r="BF382" s="130">
        <f>IF(O382="snížená",K382,0)</f>
        <v>0</v>
      </c>
      <c r="BG382" s="130">
        <f>IF(O382="zákl. přenesená",K382,0)</f>
        <v>0</v>
      </c>
      <c r="BH382" s="130">
        <f>IF(O382="sníž. přenesená",K382,0)</f>
        <v>0</v>
      </c>
      <c r="BI382" s="130">
        <f>IF(O382="nulová",K382,0)</f>
        <v>0</v>
      </c>
      <c r="BJ382" s="11" t="s">
        <v>82</v>
      </c>
      <c r="BK382" s="130">
        <f>ROUND(P382*H382,2)</f>
        <v>1864.3</v>
      </c>
      <c r="BL382" s="11" t="s">
        <v>149</v>
      </c>
      <c r="BM382" s="11" t="s">
        <v>861</v>
      </c>
    </row>
    <row r="383" s="1" customFormat="1">
      <c r="B383" s="36"/>
      <c r="C383" s="37"/>
      <c r="D383" s="234" t="s">
        <v>151</v>
      </c>
      <c r="E383" s="37"/>
      <c r="F383" s="235" t="s">
        <v>862</v>
      </c>
      <c r="G383" s="37"/>
      <c r="H383" s="37"/>
      <c r="I383" s="145"/>
      <c r="J383" s="145"/>
      <c r="K383" s="37"/>
      <c r="L383" s="37"/>
      <c r="M383" s="38"/>
      <c r="N383" s="236"/>
      <c r="O383" s="77"/>
      <c r="P383" s="77"/>
      <c r="Q383" s="77"/>
      <c r="R383" s="77"/>
      <c r="S383" s="77"/>
      <c r="T383" s="77"/>
      <c r="U383" s="77"/>
      <c r="V383" s="77"/>
      <c r="W383" s="77"/>
      <c r="X383" s="77"/>
      <c r="Y383" s="78"/>
      <c r="AT383" s="11" t="s">
        <v>151</v>
      </c>
      <c r="AU383" s="11" t="s">
        <v>82</v>
      </c>
    </row>
    <row r="384" s="1" customFormat="1" ht="22.5" customHeight="1">
      <c r="B384" s="36"/>
      <c r="C384" s="222" t="s">
        <v>863</v>
      </c>
      <c r="D384" s="222" t="s">
        <v>144</v>
      </c>
      <c r="E384" s="223" t="s">
        <v>864</v>
      </c>
      <c r="F384" s="224" t="s">
        <v>865</v>
      </c>
      <c r="G384" s="225" t="s">
        <v>147</v>
      </c>
      <c r="H384" s="226">
        <v>1</v>
      </c>
      <c r="I384" s="227">
        <v>0</v>
      </c>
      <c r="J384" s="227">
        <v>4583.5</v>
      </c>
      <c r="K384" s="228">
        <f>ROUND(P384*H384,2)</f>
        <v>4583.5</v>
      </c>
      <c r="L384" s="224" t="s">
        <v>148</v>
      </c>
      <c r="M384" s="38"/>
      <c r="N384" s="229" t="s">
        <v>1</v>
      </c>
      <c r="O384" s="230" t="s">
        <v>43</v>
      </c>
      <c r="P384" s="231">
        <f>I384+J384</f>
        <v>4583.5</v>
      </c>
      <c r="Q384" s="231">
        <f>ROUND(I384*H384,2)</f>
        <v>0</v>
      </c>
      <c r="R384" s="231">
        <f>ROUND(J384*H384,2)</f>
        <v>4583.5</v>
      </c>
      <c r="S384" s="77"/>
      <c r="T384" s="232">
        <f>S384*H384</f>
        <v>0</v>
      </c>
      <c r="U384" s="232">
        <v>0</v>
      </c>
      <c r="V384" s="232">
        <f>U384*H384</f>
        <v>0</v>
      </c>
      <c r="W384" s="232">
        <v>0</v>
      </c>
      <c r="X384" s="232">
        <f>W384*H384</f>
        <v>0</v>
      </c>
      <c r="Y384" s="233" t="s">
        <v>1</v>
      </c>
      <c r="AR384" s="11" t="s">
        <v>149</v>
      </c>
      <c r="AT384" s="11" t="s">
        <v>144</v>
      </c>
      <c r="AU384" s="11" t="s">
        <v>82</v>
      </c>
      <c r="AY384" s="11" t="s">
        <v>142</v>
      </c>
      <c r="BE384" s="130">
        <f>IF(O384="základní",K384,0)</f>
        <v>4583.5</v>
      </c>
      <c r="BF384" s="130">
        <f>IF(O384="snížená",K384,0)</f>
        <v>0</v>
      </c>
      <c r="BG384" s="130">
        <f>IF(O384="zákl. přenesená",K384,0)</f>
        <v>0</v>
      </c>
      <c r="BH384" s="130">
        <f>IF(O384="sníž. přenesená",K384,0)</f>
        <v>0</v>
      </c>
      <c r="BI384" s="130">
        <f>IF(O384="nulová",K384,0)</f>
        <v>0</v>
      </c>
      <c r="BJ384" s="11" t="s">
        <v>82</v>
      </c>
      <c r="BK384" s="130">
        <f>ROUND(P384*H384,2)</f>
        <v>4583.5</v>
      </c>
      <c r="BL384" s="11" t="s">
        <v>149</v>
      </c>
      <c r="BM384" s="11" t="s">
        <v>866</v>
      </c>
    </row>
    <row r="385" s="1" customFormat="1">
      <c r="B385" s="36"/>
      <c r="C385" s="37"/>
      <c r="D385" s="234" t="s">
        <v>151</v>
      </c>
      <c r="E385" s="37"/>
      <c r="F385" s="235" t="s">
        <v>867</v>
      </c>
      <c r="G385" s="37"/>
      <c r="H385" s="37"/>
      <c r="I385" s="145"/>
      <c r="J385" s="145"/>
      <c r="K385" s="37"/>
      <c r="L385" s="37"/>
      <c r="M385" s="38"/>
      <c r="N385" s="236"/>
      <c r="O385" s="77"/>
      <c r="P385" s="77"/>
      <c r="Q385" s="77"/>
      <c r="R385" s="77"/>
      <c r="S385" s="77"/>
      <c r="T385" s="77"/>
      <c r="U385" s="77"/>
      <c r="V385" s="77"/>
      <c r="W385" s="77"/>
      <c r="X385" s="77"/>
      <c r="Y385" s="78"/>
      <c r="AT385" s="11" t="s">
        <v>151</v>
      </c>
      <c r="AU385" s="11" t="s">
        <v>82</v>
      </c>
    </row>
    <row r="386" s="1" customFormat="1" ht="22.5" customHeight="1">
      <c r="B386" s="36"/>
      <c r="C386" s="222" t="s">
        <v>868</v>
      </c>
      <c r="D386" s="222" t="s">
        <v>144</v>
      </c>
      <c r="E386" s="223" t="s">
        <v>869</v>
      </c>
      <c r="F386" s="224" t="s">
        <v>870</v>
      </c>
      <c r="G386" s="225" t="s">
        <v>147</v>
      </c>
      <c r="H386" s="226">
        <v>1</v>
      </c>
      <c r="I386" s="227">
        <v>0</v>
      </c>
      <c r="J386" s="227">
        <v>947.60000000000002</v>
      </c>
      <c r="K386" s="228">
        <f>ROUND(P386*H386,2)</f>
        <v>947.60000000000002</v>
      </c>
      <c r="L386" s="224" t="s">
        <v>148</v>
      </c>
      <c r="M386" s="38"/>
      <c r="N386" s="229" t="s">
        <v>1</v>
      </c>
      <c r="O386" s="230" t="s">
        <v>43</v>
      </c>
      <c r="P386" s="231">
        <f>I386+J386</f>
        <v>947.60000000000002</v>
      </c>
      <c r="Q386" s="231">
        <f>ROUND(I386*H386,2)</f>
        <v>0</v>
      </c>
      <c r="R386" s="231">
        <f>ROUND(J386*H386,2)</f>
        <v>947.60000000000002</v>
      </c>
      <c r="S386" s="77"/>
      <c r="T386" s="232">
        <f>S386*H386</f>
        <v>0</v>
      </c>
      <c r="U386" s="232">
        <v>0</v>
      </c>
      <c r="V386" s="232">
        <f>U386*H386</f>
        <v>0</v>
      </c>
      <c r="W386" s="232">
        <v>0</v>
      </c>
      <c r="X386" s="232">
        <f>W386*H386</f>
        <v>0</v>
      </c>
      <c r="Y386" s="233" t="s">
        <v>1</v>
      </c>
      <c r="AR386" s="11" t="s">
        <v>149</v>
      </c>
      <c r="AT386" s="11" t="s">
        <v>144</v>
      </c>
      <c r="AU386" s="11" t="s">
        <v>82</v>
      </c>
      <c r="AY386" s="11" t="s">
        <v>142</v>
      </c>
      <c r="BE386" s="130">
        <f>IF(O386="základní",K386,0)</f>
        <v>947.60000000000002</v>
      </c>
      <c r="BF386" s="130">
        <f>IF(O386="snížená",K386,0)</f>
        <v>0</v>
      </c>
      <c r="BG386" s="130">
        <f>IF(O386="zákl. přenesená",K386,0)</f>
        <v>0</v>
      </c>
      <c r="BH386" s="130">
        <f>IF(O386="sníž. přenesená",K386,0)</f>
        <v>0</v>
      </c>
      <c r="BI386" s="130">
        <f>IF(O386="nulová",K386,0)</f>
        <v>0</v>
      </c>
      <c r="BJ386" s="11" t="s">
        <v>82</v>
      </c>
      <c r="BK386" s="130">
        <f>ROUND(P386*H386,2)</f>
        <v>947.60000000000002</v>
      </c>
      <c r="BL386" s="11" t="s">
        <v>149</v>
      </c>
      <c r="BM386" s="11" t="s">
        <v>871</v>
      </c>
    </row>
    <row r="387" s="1" customFormat="1">
      <c r="B387" s="36"/>
      <c r="C387" s="37"/>
      <c r="D387" s="234" t="s">
        <v>151</v>
      </c>
      <c r="E387" s="37"/>
      <c r="F387" s="235" t="s">
        <v>872</v>
      </c>
      <c r="G387" s="37"/>
      <c r="H387" s="37"/>
      <c r="I387" s="145"/>
      <c r="J387" s="145"/>
      <c r="K387" s="37"/>
      <c r="L387" s="37"/>
      <c r="M387" s="38"/>
      <c r="N387" s="236"/>
      <c r="O387" s="77"/>
      <c r="P387" s="77"/>
      <c r="Q387" s="77"/>
      <c r="R387" s="77"/>
      <c r="S387" s="77"/>
      <c r="T387" s="77"/>
      <c r="U387" s="77"/>
      <c r="V387" s="77"/>
      <c r="W387" s="77"/>
      <c r="X387" s="77"/>
      <c r="Y387" s="78"/>
      <c r="AT387" s="11" t="s">
        <v>151</v>
      </c>
      <c r="AU387" s="11" t="s">
        <v>82</v>
      </c>
    </row>
    <row r="388" s="1" customFormat="1" ht="22.5" customHeight="1">
      <c r="B388" s="36"/>
      <c r="C388" s="222" t="s">
        <v>873</v>
      </c>
      <c r="D388" s="222" t="s">
        <v>144</v>
      </c>
      <c r="E388" s="223" t="s">
        <v>874</v>
      </c>
      <c r="F388" s="224" t="s">
        <v>875</v>
      </c>
      <c r="G388" s="225" t="s">
        <v>147</v>
      </c>
      <c r="H388" s="226">
        <v>1</v>
      </c>
      <c r="I388" s="227">
        <v>0</v>
      </c>
      <c r="J388" s="227">
        <v>1400.8</v>
      </c>
      <c r="K388" s="228">
        <f>ROUND(P388*H388,2)</f>
        <v>1400.8</v>
      </c>
      <c r="L388" s="224" t="s">
        <v>148</v>
      </c>
      <c r="M388" s="38"/>
      <c r="N388" s="229" t="s">
        <v>1</v>
      </c>
      <c r="O388" s="230" t="s">
        <v>43</v>
      </c>
      <c r="P388" s="231">
        <f>I388+J388</f>
        <v>1400.8</v>
      </c>
      <c r="Q388" s="231">
        <f>ROUND(I388*H388,2)</f>
        <v>0</v>
      </c>
      <c r="R388" s="231">
        <f>ROUND(J388*H388,2)</f>
        <v>1400.8</v>
      </c>
      <c r="S388" s="77"/>
      <c r="T388" s="232">
        <f>S388*H388</f>
        <v>0</v>
      </c>
      <c r="U388" s="232">
        <v>0</v>
      </c>
      <c r="V388" s="232">
        <f>U388*H388</f>
        <v>0</v>
      </c>
      <c r="W388" s="232">
        <v>0</v>
      </c>
      <c r="X388" s="232">
        <f>W388*H388</f>
        <v>0</v>
      </c>
      <c r="Y388" s="233" t="s">
        <v>1</v>
      </c>
      <c r="AR388" s="11" t="s">
        <v>149</v>
      </c>
      <c r="AT388" s="11" t="s">
        <v>144</v>
      </c>
      <c r="AU388" s="11" t="s">
        <v>82</v>
      </c>
      <c r="AY388" s="11" t="s">
        <v>142</v>
      </c>
      <c r="BE388" s="130">
        <f>IF(O388="základní",K388,0)</f>
        <v>1400.8</v>
      </c>
      <c r="BF388" s="130">
        <f>IF(O388="snížená",K388,0)</f>
        <v>0</v>
      </c>
      <c r="BG388" s="130">
        <f>IF(O388="zákl. přenesená",K388,0)</f>
        <v>0</v>
      </c>
      <c r="BH388" s="130">
        <f>IF(O388="sníž. přenesená",K388,0)</f>
        <v>0</v>
      </c>
      <c r="BI388" s="130">
        <f>IF(O388="nulová",K388,0)</f>
        <v>0</v>
      </c>
      <c r="BJ388" s="11" t="s">
        <v>82</v>
      </c>
      <c r="BK388" s="130">
        <f>ROUND(P388*H388,2)</f>
        <v>1400.8</v>
      </c>
      <c r="BL388" s="11" t="s">
        <v>149</v>
      </c>
      <c r="BM388" s="11" t="s">
        <v>876</v>
      </c>
    </row>
    <row r="389" s="1" customFormat="1">
      <c r="B389" s="36"/>
      <c r="C389" s="37"/>
      <c r="D389" s="234" t="s">
        <v>151</v>
      </c>
      <c r="E389" s="37"/>
      <c r="F389" s="235" t="s">
        <v>877</v>
      </c>
      <c r="G389" s="37"/>
      <c r="H389" s="37"/>
      <c r="I389" s="145"/>
      <c r="J389" s="145"/>
      <c r="K389" s="37"/>
      <c r="L389" s="37"/>
      <c r="M389" s="38"/>
      <c r="N389" s="236"/>
      <c r="O389" s="77"/>
      <c r="P389" s="77"/>
      <c r="Q389" s="77"/>
      <c r="R389" s="77"/>
      <c r="S389" s="77"/>
      <c r="T389" s="77"/>
      <c r="U389" s="77"/>
      <c r="V389" s="77"/>
      <c r="W389" s="77"/>
      <c r="X389" s="77"/>
      <c r="Y389" s="78"/>
      <c r="AT389" s="11" t="s">
        <v>151</v>
      </c>
      <c r="AU389" s="11" t="s">
        <v>82</v>
      </c>
    </row>
    <row r="390" s="1" customFormat="1" ht="22.5" customHeight="1">
      <c r="B390" s="36"/>
      <c r="C390" s="222" t="s">
        <v>878</v>
      </c>
      <c r="D390" s="222" t="s">
        <v>144</v>
      </c>
      <c r="E390" s="223" t="s">
        <v>879</v>
      </c>
      <c r="F390" s="224" t="s">
        <v>880</v>
      </c>
      <c r="G390" s="225" t="s">
        <v>147</v>
      </c>
      <c r="H390" s="226">
        <v>1</v>
      </c>
      <c r="I390" s="227">
        <v>0</v>
      </c>
      <c r="J390" s="227">
        <v>947.60000000000002</v>
      </c>
      <c r="K390" s="228">
        <f>ROUND(P390*H390,2)</f>
        <v>947.60000000000002</v>
      </c>
      <c r="L390" s="224" t="s">
        <v>148</v>
      </c>
      <c r="M390" s="38"/>
      <c r="N390" s="229" t="s">
        <v>1</v>
      </c>
      <c r="O390" s="230" t="s">
        <v>43</v>
      </c>
      <c r="P390" s="231">
        <f>I390+J390</f>
        <v>947.60000000000002</v>
      </c>
      <c r="Q390" s="231">
        <f>ROUND(I390*H390,2)</f>
        <v>0</v>
      </c>
      <c r="R390" s="231">
        <f>ROUND(J390*H390,2)</f>
        <v>947.60000000000002</v>
      </c>
      <c r="S390" s="77"/>
      <c r="T390" s="232">
        <f>S390*H390</f>
        <v>0</v>
      </c>
      <c r="U390" s="232">
        <v>0</v>
      </c>
      <c r="V390" s="232">
        <f>U390*H390</f>
        <v>0</v>
      </c>
      <c r="W390" s="232">
        <v>0</v>
      </c>
      <c r="X390" s="232">
        <f>W390*H390</f>
        <v>0</v>
      </c>
      <c r="Y390" s="233" t="s">
        <v>1</v>
      </c>
      <c r="AR390" s="11" t="s">
        <v>149</v>
      </c>
      <c r="AT390" s="11" t="s">
        <v>144</v>
      </c>
      <c r="AU390" s="11" t="s">
        <v>82</v>
      </c>
      <c r="AY390" s="11" t="s">
        <v>142</v>
      </c>
      <c r="BE390" s="130">
        <f>IF(O390="základní",K390,0)</f>
        <v>947.60000000000002</v>
      </c>
      <c r="BF390" s="130">
        <f>IF(O390="snížená",K390,0)</f>
        <v>0</v>
      </c>
      <c r="BG390" s="130">
        <f>IF(O390="zákl. přenesená",K390,0)</f>
        <v>0</v>
      </c>
      <c r="BH390" s="130">
        <f>IF(O390="sníž. přenesená",K390,0)</f>
        <v>0</v>
      </c>
      <c r="BI390" s="130">
        <f>IF(O390="nulová",K390,0)</f>
        <v>0</v>
      </c>
      <c r="BJ390" s="11" t="s">
        <v>82</v>
      </c>
      <c r="BK390" s="130">
        <f>ROUND(P390*H390,2)</f>
        <v>947.60000000000002</v>
      </c>
      <c r="BL390" s="11" t="s">
        <v>149</v>
      </c>
      <c r="BM390" s="11" t="s">
        <v>881</v>
      </c>
    </row>
    <row r="391" s="1" customFormat="1">
      <c r="B391" s="36"/>
      <c r="C391" s="37"/>
      <c r="D391" s="234" t="s">
        <v>151</v>
      </c>
      <c r="E391" s="37"/>
      <c r="F391" s="235" t="s">
        <v>882</v>
      </c>
      <c r="G391" s="37"/>
      <c r="H391" s="37"/>
      <c r="I391" s="145"/>
      <c r="J391" s="145"/>
      <c r="K391" s="37"/>
      <c r="L391" s="37"/>
      <c r="M391" s="38"/>
      <c r="N391" s="236"/>
      <c r="O391" s="77"/>
      <c r="P391" s="77"/>
      <c r="Q391" s="77"/>
      <c r="R391" s="77"/>
      <c r="S391" s="77"/>
      <c r="T391" s="77"/>
      <c r="U391" s="77"/>
      <c r="V391" s="77"/>
      <c r="W391" s="77"/>
      <c r="X391" s="77"/>
      <c r="Y391" s="78"/>
      <c r="AT391" s="11" t="s">
        <v>151</v>
      </c>
      <c r="AU391" s="11" t="s">
        <v>82</v>
      </c>
    </row>
    <row r="392" s="1" customFormat="1" ht="22.5" customHeight="1">
      <c r="B392" s="36"/>
      <c r="C392" s="222" t="s">
        <v>883</v>
      </c>
      <c r="D392" s="222" t="s">
        <v>144</v>
      </c>
      <c r="E392" s="223" t="s">
        <v>884</v>
      </c>
      <c r="F392" s="224" t="s">
        <v>885</v>
      </c>
      <c r="G392" s="225" t="s">
        <v>147</v>
      </c>
      <c r="H392" s="226">
        <v>1</v>
      </c>
      <c r="I392" s="227">
        <v>0</v>
      </c>
      <c r="J392" s="227">
        <v>1874.5999999999999</v>
      </c>
      <c r="K392" s="228">
        <f>ROUND(P392*H392,2)</f>
        <v>1874.5999999999999</v>
      </c>
      <c r="L392" s="224" t="s">
        <v>148</v>
      </c>
      <c r="M392" s="38"/>
      <c r="N392" s="229" t="s">
        <v>1</v>
      </c>
      <c r="O392" s="230" t="s">
        <v>43</v>
      </c>
      <c r="P392" s="231">
        <f>I392+J392</f>
        <v>1874.5999999999999</v>
      </c>
      <c r="Q392" s="231">
        <f>ROUND(I392*H392,2)</f>
        <v>0</v>
      </c>
      <c r="R392" s="231">
        <f>ROUND(J392*H392,2)</f>
        <v>1874.5999999999999</v>
      </c>
      <c r="S392" s="77"/>
      <c r="T392" s="232">
        <f>S392*H392</f>
        <v>0</v>
      </c>
      <c r="U392" s="232">
        <v>0</v>
      </c>
      <c r="V392" s="232">
        <f>U392*H392</f>
        <v>0</v>
      </c>
      <c r="W392" s="232">
        <v>0</v>
      </c>
      <c r="X392" s="232">
        <f>W392*H392</f>
        <v>0</v>
      </c>
      <c r="Y392" s="233" t="s">
        <v>1</v>
      </c>
      <c r="AR392" s="11" t="s">
        <v>149</v>
      </c>
      <c r="AT392" s="11" t="s">
        <v>144</v>
      </c>
      <c r="AU392" s="11" t="s">
        <v>82</v>
      </c>
      <c r="AY392" s="11" t="s">
        <v>142</v>
      </c>
      <c r="BE392" s="130">
        <f>IF(O392="základní",K392,0)</f>
        <v>1874.5999999999999</v>
      </c>
      <c r="BF392" s="130">
        <f>IF(O392="snížená",K392,0)</f>
        <v>0</v>
      </c>
      <c r="BG392" s="130">
        <f>IF(O392="zákl. přenesená",K392,0)</f>
        <v>0</v>
      </c>
      <c r="BH392" s="130">
        <f>IF(O392="sníž. přenesená",K392,0)</f>
        <v>0</v>
      </c>
      <c r="BI392" s="130">
        <f>IF(O392="nulová",K392,0)</f>
        <v>0</v>
      </c>
      <c r="BJ392" s="11" t="s">
        <v>82</v>
      </c>
      <c r="BK392" s="130">
        <f>ROUND(P392*H392,2)</f>
        <v>1874.5999999999999</v>
      </c>
      <c r="BL392" s="11" t="s">
        <v>149</v>
      </c>
      <c r="BM392" s="11" t="s">
        <v>886</v>
      </c>
    </row>
    <row r="393" s="1" customFormat="1">
      <c r="B393" s="36"/>
      <c r="C393" s="37"/>
      <c r="D393" s="234" t="s">
        <v>151</v>
      </c>
      <c r="E393" s="37"/>
      <c r="F393" s="235" t="s">
        <v>887</v>
      </c>
      <c r="G393" s="37"/>
      <c r="H393" s="37"/>
      <c r="I393" s="145"/>
      <c r="J393" s="145"/>
      <c r="K393" s="37"/>
      <c r="L393" s="37"/>
      <c r="M393" s="38"/>
      <c r="N393" s="236"/>
      <c r="O393" s="77"/>
      <c r="P393" s="77"/>
      <c r="Q393" s="77"/>
      <c r="R393" s="77"/>
      <c r="S393" s="77"/>
      <c r="T393" s="77"/>
      <c r="U393" s="77"/>
      <c r="V393" s="77"/>
      <c r="W393" s="77"/>
      <c r="X393" s="77"/>
      <c r="Y393" s="78"/>
      <c r="AT393" s="11" t="s">
        <v>151</v>
      </c>
      <c r="AU393" s="11" t="s">
        <v>82</v>
      </c>
    </row>
    <row r="394" s="1" customFormat="1" ht="22.5" customHeight="1">
      <c r="B394" s="36"/>
      <c r="C394" s="222" t="s">
        <v>888</v>
      </c>
      <c r="D394" s="222" t="s">
        <v>144</v>
      </c>
      <c r="E394" s="223" t="s">
        <v>889</v>
      </c>
      <c r="F394" s="224" t="s">
        <v>890</v>
      </c>
      <c r="G394" s="225" t="s">
        <v>147</v>
      </c>
      <c r="H394" s="226">
        <v>1</v>
      </c>
      <c r="I394" s="227">
        <v>0</v>
      </c>
      <c r="J394" s="227">
        <v>4583.5</v>
      </c>
      <c r="K394" s="228">
        <f>ROUND(P394*H394,2)</f>
        <v>4583.5</v>
      </c>
      <c r="L394" s="224" t="s">
        <v>148</v>
      </c>
      <c r="M394" s="38"/>
      <c r="N394" s="229" t="s">
        <v>1</v>
      </c>
      <c r="O394" s="230" t="s">
        <v>43</v>
      </c>
      <c r="P394" s="231">
        <f>I394+J394</f>
        <v>4583.5</v>
      </c>
      <c r="Q394" s="231">
        <f>ROUND(I394*H394,2)</f>
        <v>0</v>
      </c>
      <c r="R394" s="231">
        <f>ROUND(J394*H394,2)</f>
        <v>4583.5</v>
      </c>
      <c r="S394" s="77"/>
      <c r="T394" s="232">
        <f>S394*H394</f>
        <v>0</v>
      </c>
      <c r="U394" s="232">
        <v>0</v>
      </c>
      <c r="V394" s="232">
        <f>U394*H394</f>
        <v>0</v>
      </c>
      <c r="W394" s="232">
        <v>0</v>
      </c>
      <c r="X394" s="232">
        <f>W394*H394</f>
        <v>0</v>
      </c>
      <c r="Y394" s="233" t="s">
        <v>1</v>
      </c>
      <c r="AR394" s="11" t="s">
        <v>149</v>
      </c>
      <c r="AT394" s="11" t="s">
        <v>144</v>
      </c>
      <c r="AU394" s="11" t="s">
        <v>82</v>
      </c>
      <c r="AY394" s="11" t="s">
        <v>142</v>
      </c>
      <c r="BE394" s="130">
        <f>IF(O394="základní",K394,0)</f>
        <v>4583.5</v>
      </c>
      <c r="BF394" s="130">
        <f>IF(O394="snížená",K394,0)</f>
        <v>0</v>
      </c>
      <c r="BG394" s="130">
        <f>IF(O394="zákl. přenesená",K394,0)</f>
        <v>0</v>
      </c>
      <c r="BH394" s="130">
        <f>IF(O394="sníž. přenesená",K394,0)</f>
        <v>0</v>
      </c>
      <c r="BI394" s="130">
        <f>IF(O394="nulová",K394,0)</f>
        <v>0</v>
      </c>
      <c r="BJ394" s="11" t="s">
        <v>82</v>
      </c>
      <c r="BK394" s="130">
        <f>ROUND(P394*H394,2)</f>
        <v>4583.5</v>
      </c>
      <c r="BL394" s="11" t="s">
        <v>149</v>
      </c>
      <c r="BM394" s="11" t="s">
        <v>891</v>
      </c>
    </row>
    <row r="395" s="1" customFormat="1">
      <c r="B395" s="36"/>
      <c r="C395" s="37"/>
      <c r="D395" s="234" t="s">
        <v>151</v>
      </c>
      <c r="E395" s="37"/>
      <c r="F395" s="235" t="s">
        <v>892</v>
      </c>
      <c r="G395" s="37"/>
      <c r="H395" s="37"/>
      <c r="I395" s="145"/>
      <c r="J395" s="145"/>
      <c r="K395" s="37"/>
      <c r="L395" s="37"/>
      <c r="M395" s="38"/>
      <c r="N395" s="236"/>
      <c r="O395" s="77"/>
      <c r="P395" s="77"/>
      <c r="Q395" s="77"/>
      <c r="R395" s="77"/>
      <c r="S395" s="77"/>
      <c r="T395" s="77"/>
      <c r="U395" s="77"/>
      <c r="V395" s="77"/>
      <c r="W395" s="77"/>
      <c r="X395" s="77"/>
      <c r="Y395" s="78"/>
      <c r="AT395" s="11" t="s">
        <v>151</v>
      </c>
      <c r="AU395" s="11" t="s">
        <v>82</v>
      </c>
    </row>
    <row r="396" s="1" customFormat="1" ht="22.5" customHeight="1">
      <c r="B396" s="36"/>
      <c r="C396" s="222" t="s">
        <v>893</v>
      </c>
      <c r="D396" s="222" t="s">
        <v>144</v>
      </c>
      <c r="E396" s="223" t="s">
        <v>894</v>
      </c>
      <c r="F396" s="224" t="s">
        <v>895</v>
      </c>
      <c r="G396" s="225" t="s">
        <v>147</v>
      </c>
      <c r="H396" s="226">
        <v>1</v>
      </c>
      <c r="I396" s="227">
        <v>0</v>
      </c>
      <c r="J396" s="227">
        <v>947.60000000000002</v>
      </c>
      <c r="K396" s="228">
        <f>ROUND(P396*H396,2)</f>
        <v>947.60000000000002</v>
      </c>
      <c r="L396" s="224" t="s">
        <v>148</v>
      </c>
      <c r="M396" s="38"/>
      <c r="N396" s="229" t="s">
        <v>1</v>
      </c>
      <c r="O396" s="230" t="s">
        <v>43</v>
      </c>
      <c r="P396" s="231">
        <f>I396+J396</f>
        <v>947.60000000000002</v>
      </c>
      <c r="Q396" s="231">
        <f>ROUND(I396*H396,2)</f>
        <v>0</v>
      </c>
      <c r="R396" s="231">
        <f>ROUND(J396*H396,2)</f>
        <v>947.60000000000002</v>
      </c>
      <c r="S396" s="77"/>
      <c r="T396" s="232">
        <f>S396*H396</f>
        <v>0</v>
      </c>
      <c r="U396" s="232">
        <v>0</v>
      </c>
      <c r="V396" s="232">
        <f>U396*H396</f>
        <v>0</v>
      </c>
      <c r="W396" s="232">
        <v>0</v>
      </c>
      <c r="X396" s="232">
        <f>W396*H396</f>
        <v>0</v>
      </c>
      <c r="Y396" s="233" t="s">
        <v>1</v>
      </c>
      <c r="AR396" s="11" t="s">
        <v>149</v>
      </c>
      <c r="AT396" s="11" t="s">
        <v>144</v>
      </c>
      <c r="AU396" s="11" t="s">
        <v>82</v>
      </c>
      <c r="AY396" s="11" t="s">
        <v>142</v>
      </c>
      <c r="BE396" s="130">
        <f>IF(O396="základní",K396,0)</f>
        <v>947.60000000000002</v>
      </c>
      <c r="BF396" s="130">
        <f>IF(O396="snížená",K396,0)</f>
        <v>0</v>
      </c>
      <c r="BG396" s="130">
        <f>IF(O396="zákl. přenesená",K396,0)</f>
        <v>0</v>
      </c>
      <c r="BH396" s="130">
        <f>IF(O396="sníž. přenesená",K396,0)</f>
        <v>0</v>
      </c>
      <c r="BI396" s="130">
        <f>IF(O396="nulová",K396,0)</f>
        <v>0</v>
      </c>
      <c r="BJ396" s="11" t="s">
        <v>82</v>
      </c>
      <c r="BK396" s="130">
        <f>ROUND(P396*H396,2)</f>
        <v>947.60000000000002</v>
      </c>
      <c r="BL396" s="11" t="s">
        <v>149</v>
      </c>
      <c r="BM396" s="11" t="s">
        <v>896</v>
      </c>
    </row>
    <row r="397" s="1" customFormat="1">
      <c r="B397" s="36"/>
      <c r="C397" s="37"/>
      <c r="D397" s="234" t="s">
        <v>151</v>
      </c>
      <c r="E397" s="37"/>
      <c r="F397" s="235" t="s">
        <v>897</v>
      </c>
      <c r="G397" s="37"/>
      <c r="H397" s="37"/>
      <c r="I397" s="145"/>
      <c r="J397" s="145"/>
      <c r="K397" s="37"/>
      <c r="L397" s="37"/>
      <c r="M397" s="38"/>
      <c r="N397" s="236"/>
      <c r="O397" s="77"/>
      <c r="P397" s="77"/>
      <c r="Q397" s="77"/>
      <c r="R397" s="77"/>
      <c r="S397" s="77"/>
      <c r="T397" s="77"/>
      <c r="U397" s="77"/>
      <c r="V397" s="77"/>
      <c r="W397" s="77"/>
      <c r="X397" s="77"/>
      <c r="Y397" s="78"/>
      <c r="AT397" s="11" t="s">
        <v>151</v>
      </c>
      <c r="AU397" s="11" t="s">
        <v>82</v>
      </c>
    </row>
    <row r="398" s="1" customFormat="1" ht="22.5" customHeight="1">
      <c r="B398" s="36"/>
      <c r="C398" s="222" t="s">
        <v>898</v>
      </c>
      <c r="D398" s="222" t="s">
        <v>144</v>
      </c>
      <c r="E398" s="223" t="s">
        <v>899</v>
      </c>
      <c r="F398" s="224" t="s">
        <v>900</v>
      </c>
      <c r="G398" s="225" t="s">
        <v>147</v>
      </c>
      <c r="H398" s="226">
        <v>1</v>
      </c>
      <c r="I398" s="227">
        <v>0</v>
      </c>
      <c r="J398" s="227">
        <v>1400.8</v>
      </c>
      <c r="K398" s="228">
        <f>ROUND(P398*H398,2)</f>
        <v>1400.8</v>
      </c>
      <c r="L398" s="224" t="s">
        <v>148</v>
      </c>
      <c r="M398" s="38"/>
      <c r="N398" s="229" t="s">
        <v>1</v>
      </c>
      <c r="O398" s="230" t="s">
        <v>43</v>
      </c>
      <c r="P398" s="231">
        <f>I398+J398</f>
        <v>1400.8</v>
      </c>
      <c r="Q398" s="231">
        <f>ROUND(I398*H398,2)</f>
        <v>0</v>
      </c>
      <c r="R398" s="231">
        <f>ROUND(J398*H398,2)</f>
        <v>1400.8</v>
      </c>
      <c r="S398" s="77"/>
      <c r="T398" s="232">
        <f>S398*H398</f>
        <v>0</v>
      </c>
      <c r="U398" s="232">
        <v>0</v>
      </c>
      <c r="V398" s="232">
        <f>U398*H398</f>
        <v>0</v>
      </c>
      <c r="W398" s="232">
        <v>0</v>
      </c>
      <c r="X398" s="232">
        <f>W398*H398</f>
        <v>0</v>
      </c>
      <c r="Y398" s="233" t="s">
        <v>1</v>
      </c>
      <c r="AR398" s="11" t="s">
        <v>149</v>
      </c>
      <c r="AT398" s="11" t="s">
        <v>144</v>
      </c>
      <c r="AU398" s="11" t="s">
        <v>82</v>
      </c>
      <c r="AY398" s="11" t="s">
        <v>142</v>
      </c>
      <c r="BE398" s="130">
        <f>IF(O398="základní",K398,0)</f>
        <v>1400.8</v>
      </c>
      <c r="BF398" s="130">
        <f>IF(O398="snížená",K398,0)</f>
        <v>0</v>
      </c>
      <c r="BG398" s="130">
        <f>IF(O398="zákl. přenesená",K398,0)</f>
        <v>0</v>
      </c>
      <c r="BH398" s="130">
        <f>IF(O398="sníž. přenesená",K398,0)</f>
        <v>0</v>
      </c>
      <c r="BI398" s="130">
        <f>IF(O398="nulová",K398,0)</f>
        <v>0</v>
      </c>
      <c r="BJ398" s="11" t="s">
        <v>82</v>
      </c>
      <c r="BK398" s="130">
        <f>ROUND(P398*H398,2)</f>
        <v>1400.8</v>
      </c>
      <c r="BL398" s="11" t="s">
        <v>149</v>
      </c>
      <c r="BM398" s="11" t="s">
        <v>901</v>
      </c>
    </row>
    <row r="399" s="1" customFormat="1">
      <c r="B399" s="36"/>
      <c r="C399" s="37"/>
      <c r="D399" s="234" t="s">
        <v>151</v>
      </c>
      <c r="E399" s="37"/>
      <c r="F399" s="235" t="s">
        <v>902</v>
      </c>
      <c r="G399" s="37"/>
      <c r="H399" s="37"/>
      <c r="I399" s="145"/>
      <c r="J399" s="145"/>
      <c r="K399" s="37"/>
      <c r="L399" s="37"/>
      <c r="M399" s="38"/>
      <c r="N399" s="236"/>
      <c r="O399" s="77"/>
      <c r="P399" s="77"/>
      <c r="Q399" s="77"/>
      <c r="R399" s="77"/>
      <c r="S399" s="77"/>
      <c r="T399" s="77"/>
      <c r="U399" s="77"/>
      <c r="V399" s="77"/>
      <c r="W399" s="77"/>
      <c r="X399" s="77"/>
      <c r="Y399" s="78"/>
      <c r="AT399" s="11" t="s">
        <v>151</v>
      </c>
      <c r="AU399" s="11" t="s">
        <v>82</v>
      </c>
    </row>
    <row r="400" s="1" customFormat="1" ht="22.5" customHeight="1">
      <c r="B400" s="36"/>
      <c r="C400" s="222" t="s">
        <v>903</v>
      </c>
      <c r="D400" s="222" t="s">
        <v>144</v>
      </c>
      <c r="E400" s="223" t="s">
        <v>904</v>
      </c>
      <c r="F400" s="224" t="s">
        <v>905</v>
      </c>
      <c r="G400" s="225" t="s">
        <v>147</v>
      </c>
      <c r="H400" s="226">
        <v>1</v>
      </c>
      <c r="I400" s="227">
        <v>0</v>
      </c>
      <c r="J400" s="227">
        <v>947.60000000000002</v>
      </c>
      <c r="K400" s="228">
        <f>ROUND(P400*H400,2)</f>
        <v>947.60000000000002</v>
      </c>
      <c r="L400" s="224" t="s">
        <v>148</v>
      </c>
      <c r="M400" s="38"/>
      <c r="N400" s="229" t="s">
        <v>1</v>
      </c>
      <c r="O400" s="230" t="s">
        <v>43</v>
      </c>
      <c r="P400" s="231">
        <f>I400+J400</f>
        <v>947.60000000000002</v>
      </c>
      <c r="Q400" s="231">
        <f>ROUND(I400*H400,2)</f>
        <v>0</v>
      </c>
      <c r="R400" s="231">
        <f>ROUND(J400*H400,2)</f>
        <v>947.60000000000002</v>
      </c>
      <c r="S400" s="77"/>
      <c r="T400" s="232">
        <f>S400*H400</f>
        <v>0</v>
      </c>
      <c r="U400" s="232">
        <v>0</v>
      </c>
      <c r="V400" s="232">
        <f>U400*H400</f>
        <v>0</v>
      </c>
      <c r="W400" s="232">
        <v>0</v>
      </c>
      <c r="X400" s="232">
        <f>W400*H400</f>
        <v>0</v>
      </c>
      <c r="Y400" s="233" t="s">
        <v>1</v>
      </c>
      <c r="AR400" s="11" t="s">
        <v>149</v>
      </c>
      <c r="AT400" s="11" t="s">
        <v>144</v>
      </c>
      <c r="AU400" s="11" t="s">
        <v>82</v>
      </c>
      <c r="AY400" s="11" t="s">
        <v>142</v>
      </c>
      <c r="BE400" s="130">
        <f>IF(O400="základní",K400,0)</f>
        <v>947.60000000000002</v>
      </c>
      <c r="BF400" s="130">
        <f>IF(O400="snížená",K400,0)</f>
        <v>0</v>
      </c>
      <c r="BG400" s="130">
        <f>IF(O400="zákl. přenesená",K400,0)</f>
        <v>0</v>
      </c>
      <c r="BH400" s="130">
        <f>IF(O400="sníž. přenesená",K400,0)</f>
        <v>0</v>
      </c>
      <c r="BI400" s="130">
        <f>IF(O400="nulová",K400,0)</f>
        <v>0</v>
      </c>
      <c r="BJ400" s="11" t="s">
        <v>82</v>
      </c>
      <c r="BK400" s="130">
        <f>ROUND(P400*H400,2)</f>
        <v>947.60000000000002</v>
      </c>
      <c r="BL400" s="11" t="s">
        <v>149</v>
      </c>
      <c r="BM400" s="11" t="s">
        <v>906</v>
      </c>
    </row>
    <row r="401" s="1" customFormat="1">
      <c r="B401" s="36"/>
      <c r="C401" s="37"/>
      <c r="D401" s="234" t="s">
        <v>151</v>
      </c>
      <c r="E401" s="37"/>
      <c r="F401" s="235" t="s">
        <v>907</v>
      </c>
      <c r="G401" s="37"/>
      <c r="H401" s="37"/>
      <c r="I401" s="145"/>
      <c r="J401" s="145"/>
      <c r="K401" s="37"/>
      <c r="L401" s="37"/>
      <c r="M401" s="38"/>
      <c r="N401" s="236"/>
      <c r="O401" s="77"/>
      <c r="P401" s="77"/>
      <c r="Q401" s="77"/>
      <c r="R401" s="77"/>
      <c r="S401" s="77"/>
      <c r="T401" s="77"/>
      <c r="U401" s="77"/>
      <c r="V401" s="77"/>
      <c r="W401" s="77"/>
      <c r="X401" s="77"/>
      <c r="Y401" s="78"/>
      <c r="AT401" s="11" t="s">
        <v>151</v>
      </c>
      <c r="AU401" s="11" t="s">
        <v>82</v>
      </c>
    </row>
    <row r="402" s="1" customFormat="1" ht="22.5" customHeight="1">
      <c r="B402" s="36"/>
      <c r="C402" s="222" t="s">
        <v>908</v>
      </c>
      <c r="D402" s="222" t="s">
        <v>144</v>
      </c>
      <c r="E402" s="223" t="s">
        <v>909</v>
      </c>
      <c r="F402" s="224" t="s">
        <v>910</v>
      </c>
      <c r="G402" s="225" t="s">
        <v>147</v>
      </c>
      <c r="H402" s="226">
        <v>1</v>
      </c>
      <c r="I402" s="227">
        <v>0</v>
      </c>
      <c r="J402" s="227">
        <v>947.60000000000002</v>
      </c>
      <c r="K402" s="228">
        <f>ROUND(P402*H402,2)</f>
        <v>947.60000000000002</v>
      </c>
      <c r="L402" s="224" t="s">
        <v>148</v>
      </c>
      <c r="M402" s="38"/>
      <c r="N402" s="229" t="s">
        <v>1</v>
      </c>
      <c r="O402" s="230" t="s">
        <v>43</v>
      </c>
      <c r="P402" s="231">
        <f>I402+J402</f>
        <v>947.60000000000002</v>
      </c>
      <c r="Q402" s="231">
        <f>ROUND(I402*H402,2)</f>
        <v>0</v>
      </c>
      <c r="R402" s="231">
        <f>ROUND(J402*H402,2)</f>
        <v>947.60000000000002</v>
      </c>
      <c r="S402" s="77"/>
      <c r="T402" s="232">
        <f>S402*H402</f>
        <v>0</v>
      </c>
      <c r="U402" s="232">
        <v>0</v>
      </c>
      <c r="V402" s="232">
        <f>U402*H402</f>
        <v>0</v>
      </c>
      <c r="W402" s="232">
        <v>0</v>
      </c>
      <c r="X402" s="232">
        <f>W402*H402</f>
        <v>0</v>
      </c>
      <c r="Y402" s="233" t="s">
        <v>1</v>
      </c>
      <c r="AR402" s="11" t="s">
        <v>149</v>
      </c>
      <c r="AT402" s="11" t="s">
        <v>144</v>
      </c>
      <c r="AU402" s="11" t="s">
        <v>82</v>
      </c>
      <c r="AY402" s="11" t="s">
        <v>142</v>
      </c>
      <c r="BE402" s="130">
        <f>IF(O402="základní",K402,0)</f>
        <v>947.60000000000002</v>
      </c>
      <c r="BF402" s="130">
        <f>IF(O402="snížená",K402,0)</f>
        <v>0</v>
      </c>
      <c r="BG402" s="130">
        <f>IF(O402="zákl. přenesená",K402,0)</f>
        <v>0</v>
      </c>
      <c r="BH402" s="130">
        <f>IF(O402="sníž. přenesená",K402,0)</f>
        <v>0</v>
      </c>
      <c r="BI402" s="130">
        <f>IF(O402="nulová",K402,0)</f>
        <v>0</v>
      </c>
      <c r="BJ402" s="11" t="s">
        <v>82</v>
      </c>
      <c r="BK402" s="130">
        <f>ROUND(P402*H402,2)</f>
        <v>947.60000000000002</v>
      </c>
      <c r="BL402" s="11" t="s">
        <v>149</v>
      </c>
      <c r="BM402" s="11" t="s">
        <v>911</v>
      </c>
    </row>
    <row r="403" s="1" customFormat="1">
      <c r="B403" s="36"/>
      <c r="C403" s="37"/>
      <c r="D403" s="234" t="s">
        <v>151</v>
      </c>
      <c r="E403" s="37"/>
      <c r="F403" s="235" t="s">
        <v>912</v>
      </c>
      <c r="G403" s="37"/>
      <c r="H403" s="37"/>
      <c r="I403" s="145"/>
      <c r="J403" s="145"/>
      <c r="K403" s="37"/>
      <c r="L403" s="37"/>
      <c r="M403" s="38"/>
      <c r="N403" s="236"/>
      <c r="O403" s="77"/>
      <c r="P403" s="77"/>
      <c r="Q403" s="77"/>
      <c r="R403" s="77"/>
      <c r="S403" s="77"/>
      <c r="T403" s="77"/>
      <c r="U403" s="77"/>
      <c r="V403" s="77"/>
      <c r="W403" s="77"/>
      <c r="X403" s="77"/>
      <c r="Y403" s="78"/>
      <c r="AT403" s="11" t="s">
        <v>151</v>
      </c>
      <c r="AU403" s="11" t="s">
        <v>82</v>
      </c>
    </row>
    <row r="404" s="1" customFormat="1" ht="22.5" customHeight="1">
      <c r="B404" s="36"/>
      <c r="C404" s="222" t="s">
        <v>913</v>
      </c>
      <c r="D404" s="222" t="s">
        <v>144</v>
      </c>
      <c r="E404" s="223" t="s">
        <v>914</v>
      </c>
      <c r="F404" s="224" t="s">
        <v>915</v>
      </c>
      <c r="G404" s="225" t="s">
        <v>147</v>
      </c>
      <c r="H404" s="226">
        <v>1</v>
      </c>
      <c r="I404" s="227">
        <v>0</v>
      </c>
      <c r="J404" s="227">
        <v>1297.8</v>
      </c>
      <c r="K404" s="228">
        <f>ROUND(P404*H404,2)</f>
        <v>1297.8</v>
      </c>
      <c r="L404" s="224" t="s">
        <v>148</v>
      </c>
      <c r="M404" s="38"/>
      <c r="N404" s="229" t="s">
        <v>1</v>
      </c>
      <c r="O404" s="230" t="s">
        <v>43</v>
      </c>
      <c r="P404" s="231">
        <f>I404+J404</f>
        <v>1297.8</v>
      </c>
      <c r="Q404" s="231">
        <f>ROUND(I404*H404,2)</f>
        <v>0</v>
      </c>
      <c r="R404" s="231">
        <f>ROUND(J404*H404,2)</f>
        <v>1297.8</v>
      </c>
      <c r="S404" s="77"/>
      <c r="T404" s="232">
        <f>S404*H404</f>
        <v>0</v>
      </c>
      <c r="U404" s="232">
        <v>0</v>
      </c>
      <c r="V404" s="232">
        <f>U404*H404</f>
        <v>0</v>
      </c>
      <c r="W404" s="232">
        <v>0</v>
      </c>
      <c r="X404" s="232">
        <f>W404*H404</f>
        <v>0</v>
      </c>
      <c r="Y404" s="233" t="s">
        <v>1</v>
      </c>
      <c r="AR404" s="11" t="s">
        <v>149</v>
      </c>
      <c r="AT404" s="11" t="s">
        <v>144</v>
      </c>
      <c r="AU404" s="11" t="s">
        <v>82</v>
      </c>
      <c r="AY404" s="11" t="s">
        <v>142</v>
      </c>
      <c r="BE404" s="130">
        <f>IF(O404="základní",K404,0)</f>
        <v>1297.8</v>
      </c>
      <c r="BF404" s="130">
        <f>IF(O404="snížená",K404,0)</f>
        <v>0</v>
      </c>
      <c r="BG404" s="130">
        <f>IF(O404="zákl. přenesená",K404,0)</f>
        <v>0</v>
      </c>
      <c r="BH404" s="130">
        <f>IF(O404="sníž. přenesená",K404,0)</f>
        <v>0</v>
      </c>
      <c r="BI404" s="130">
        <f>IF(O404="nulová",K404,0)</f>
        <v>0</v>
      </c>
      <c r="BJ404" s="11" t="s">
        <v>82</v>
      </c>
      <c r="BK404" s="130">
        <f>ROUND(P404*H404,2)</f>
        <v>1297.8</v>
      </c>
      <c r="BL404" s="11" t="s">
        <v>149</v>
      </c>
      <c r="BM404" s="11" t="s">
        <v>916</v>
      </c>
    </row>
    <row r="405" s="1" customFormat="1">
      <c r="B405" s="36"/>
      <c r="C405" s="37"/>
      <c r="D405" s="234" t="s">
        <v>151</v>
      </c>
      <c r="E405" s="37"/>
      <c r="F405" s="235" t="s">
        <v>917</v>
      </c>
      <c r="G405" s="37"/>
      <c r="H405" s="37"/>
      <c r="I405" s="145"/>
      <c r="J405" s="145"/>
      <c r="K405" s="37"/>
      <c r="L405" s="37"/>
      <c r="M405" s="38"/>
      <c r="N405" s="236"/>
      <c r="O405" s="77"/>
      <c r="P405" s="77"/>
      <c r="Q405" s="77"/>
      <c r="R405" s="77"/>
      <c r="S405" s="77"/>
      <c r="T405" s="77"/>
      <c r="U405" s="77"/>
      <c r="V405" s="77"/>
      <c r="W405" s="77"/>
      <c r="X405" s="77"/>
      <c r="Y405" s="78"/>
      <c r="AT405" s="11" t="s">
        <v>151</v>
      </c>
      <c r="AU405" s="11" t="s">
        <v>82</v>
      </c>
    </row>
    <row r="406" s="1" customFormat="1" ht="22.5" customHeight="1">
      <c r="B406" s="36"/>
      <c r="C406" s="222" t="s">
        <v>918</v>
      </c>
      <c r="D406" s="222" t="s">
        <v>144</v>
      </c>
      <c r="E406" s="223" t="s">
        <v>919</v>
      </c>
      <c r="F406" s="224" t="s">
        <v>920</v>
      </c>
      <c r="G406" s="225" t="s">
        <v>147</v>
      </c>
      <c r="H406" s="226">
        <v>1</v>
      </c>
      <c r="I406" s="227">
        <v>0</v>
      </c>
      <c r="J406" s="227">
        <v>1163.9000000000001</v>
      </c>
      <c r="K406" s="228">
        <f>ROUND(P406*H406,2)</f>
        <v>1163.9000000000001</v>
      </c>
      <c r="L406" s="224" t="s">
        <v>148</v>
      </c>
      <c r="M406" s="38"/>
      <c r="N406" s="229" t="s">
        <v>1</v>
      </c>
      <c r="O406" s="230" t="s">
        <v>43</v>
      </c>
      <c r="P406" s="231">
        <f>I406+J406</f>
        <v>1163.9000000000001</v>
      </c>
      <c r="Q406" s="231">
        <f>ROUND(I406*H406,2)</f>
        <v>0</v>
      </c>
      <c r="R406" s="231">
        <f>ROUND(J406*H406,2)</f>
        <v>1163.9000000000001</v>
      </c>
      <c r="S406" s="77"/>
      <c r="T406" s="232">
        <f>S406*H406</f>
        <v>0</v>
      </c>
      <c r="U406" s="232">
        <v>0</v>
      </c>
      <c r="V406" s="232">
        <f>U406*H406</f>
        <v>0</v>
      </c>
      <c r="W406" s="232">
        <v>0</v>
      </c>
      <c r="X406" s="232">
        <f>W406*H406</f>
        <v>0</v>
      </c>
      <c r="Y406" s="233" t="s">
        <v>1</v>
      </c>
      <c r="AR406" s="11" t="s">
        <v>149</v>
      </c>
      <c r="AT406" s="11" t="s">
        <v>144</v>
      </c>
      <c r="AU406" s="11" t="s">
        <v>82</v>
      </c>
      <c r="AY406" s="11" t="s">
        <v>142</v>
      </c>
      <c r="BE406" s="130">
        <f>IF(O406="základní",K406,0)</f>
        <v>1163.9000000000001</v>
      </c>
      <c r="BF406" s="130">
        <f>IF(O406="snížená",K406,0)</f>
        <v>0</v>
      </c>
      <c r="BG406" s="130">
        <f>IF(O406="zákl. přenesená",K406,0)</f>
        <v>0</v>
      </c>
      <c r="BH406" s="130">
        <f>IF(O406="sníž. přenesená",K406,0)</f>
        <v>0</v>
      </c>
      <c r="BI406" s="130">
        <f>IF(O406="nulová",K406,0)</f>
        <v>0</v>
      </c>
      <c r="BJ406" s="11" t="s">
        <v>82</v>
      </c>
      <c r="BK406" s="130">
        <f>ROUND(P406*H406,2)</f>
        <v>1163.9000000000001</v>
      </c>
      <c r="BL406" s="11" t="s">
        <v>149</v>
      </c>
      <c r="BM406" s="11" t="s">
        <v>921</v>
      </c>
    </row>
    <row r="407" s="1" customFormat="1">
      <c r="B407" s="36"/>
      <c r="C407" s="37"/>
      <c r="D407" s="234" t="s">
        <v>151</v>
      </c>
      <c r="E407" s="37"/>
      <c r="F407" s="235" t="s">
        <v>922</v>
      </c>
      <c r="G407" s="37"/>
      <c r="H407" s="37"/>
      <c r="I407" s="145"/>
      <c r="J407" s="145"/>
      <c r="K407" s="37"/>
      <c r="L407" s="37"/>
      <c r="M407" s="38"/>
      <c r="N407" s="236"/>
      <c r="O407" s="77"/>
      <c r="P407" s="77"/>
      <c r="Q407" s="77"/>
      <c r="R407" s="77"/>
      <c r="S407" s="77"/>
      <c r="T407" s="77"/>
      <c r="U407" s="77"/>
      <c r="V407" s="77"/>
      <c r="W407" s="77"/>
      <c r="X407" s="77"/>
      <c r="Y407" s="78"/>
      <c r="AT407" s="11" t="s">
        <v>151</v>
      </c>
      <c r="AU407" s="11" t="s">
        <v>82</v>
      </c>
    </row>
    <row r="408" s="1" customFormat="1" ht="22.5" customHeight="1">
      <c r="B408" s="36"/>
      <c r="C408" s="222" t="s">
        <v>923</v>
      </c>
      <c r="D408" s="222" t="s">
        <v>144</v>
      </c>
      <c r="E408" s="223" t="s">
        <v>924</v>
      </c>
      <c r="F408" s="224" t="s">
        <v>925</v>
      </c>
      <c r="G408" s="225" t="s">
        <v>147</v>
      </c>
      <c r="H408" s="226">
        <v>1</v>
      </c>
      <c r="I408" s="227">
        <v>0</v>
      </c>
      <c r="J408" s="227">
        <v>1081.5</v>
      </c>
      <c r="K408" s="228">
        <f>ROUND(P408*H408,2)</f>
        <v>1081.5</v>
      </c>
      <c r="L408" s="224" t="s">
        <v>148</v>
      </c>
      <c r="M408" s="38"/>
      <c r="N408" s="229" t="s">
        <v>1</v>
      </c>
      <c r="O408" s="230" t="s">
        <v>43</v>
      </c>
      <c r="P408" s="231">
        <f>I408+J408</f>
        <v>1081.5</v>
      </c>
      <c r="Q408" s="231">
        <f>ROUND(I408*H408,2)</f>
        <v>0</v>
      </c>
      <c r="R408" s="231">
        <f>ROUND(J408*H408,2)</f>
        <v>1081.5</v>
      </c>
      <c r="S408" s="77"/>
      <c r="T408" s="232">
        <f>S408*H408</f>
        <v>0</v>
      </c>
      <c r="U408" s="232">
        <v>0</v>
      </c>
      <c r="V408" s="232">
        <f>U408*H408</f>
        <v>0</v>
      </c>
      <c r="W408" s="232">
        <v>0</v>
      </c>
      <c r="X408" s="232">
        <f>W408*H408</f>
        <v>0</v>
      </c>
      <c r="Y408" s="233" t="s">
        <v>1</v>
      </c>
      <c r="AR408" s="11" t="s">
        <v>149</v>
      </c>
      <c r="AT408" s="11" t="s">
        <v>144</v>
      </c>
      <c r="AU408" s="11" t="s">
        <v>82</v>
      </c>
      <c r="AY408" s="11" t="s">
        <v>142</v>
      </c>
      <c r="BE408" s="130">
        <f>IF(O408="základní",K408,0)</f>
        <v>1081.5</v>
      </c>
      <c r="BF408" s="130">
        <f>IF(O408="snížená",K408,0)</f>
        <v>0</v>
      </c>
      <c r="BG408" s="130">
        <f>IF(O408="zákl. přenesená",K408,0)</f>
        <v>0</v>
      </c>
      <c r="BH408" s="130">
        <f>IF(O408="sníž. přenesená",K408,0)</f>
        <v>0</v>
      </c>
      <c r="BI408" s="130">
        <f>IF(O408="nulová",K408,0)</f>
        <v>0</v>
      </c>
      <c r="BJ408" s="11" t="s">
        <v>82</v>
      </c>
      <c r="BK408" s="130">
        <f>ROUND(P408*H408,2)</f>
        <v>1081.5</v>
      </c>
      <c r="BL408" s="11" t="s">
        <v>149</v>
      </c>
      <c r="BM408" s="11" t="s">
        <v>926</v>
      </c>
    </row>
    <row r="409" s="1" customFormat="1">
      <c r="B409" s="36"/>
      <c r="C409" s="37"/>
      <c r="D409" s="234" t="s">
        <v>151</v>
      </c>
      <c r="E409" s="37"/>
      <c r="F409" s="235" t="s">
        <v>927</v>
      </c>
      <c r="G409" s="37"/>
      <c r="H409" s="37"/>
      <c r="I409" s="145"/>
      <c r="J409" s="145"/>
      <c r="K409" s="37"/>
      <c r="L409" s="37"/>
      <c r="M409" s="38"/>
      <c r="N409" s="236"/>
      <c r="O409" s="77"/>
      <c r="P409" s="77"/>
      <c r="Q409" s="77"/>
      <c r="R409" s="77"/>
      <c r="S409" s="77"/>
      <c r="T409" s="77"/>
      <c r="U409" s="77"/>
      <c r="V409" s="77"/>
      <c r="W409" s="77"/>
      <c r="X409" s="77"/>
      <c r="Y409" s="78"/>
      <c r="AT409" s="11" t="s">
        <v>151</v>
      </c>
      <c r="AU409" s="11" t="s">
        <v>82</v>
      </c>
    </row>
    <row r="410" s="1" customFormat="1" ht="22.5" customHeight="1">
      <c r="B410" s="36"/>
      <c r="C410" s="222" t="s">
        <v>928</v>
      </c>
      <c r="D410" s="222" t="s">
        <v>144</v>
      </c>
      <c r="E410" s="223" t="s">
        <v>929</v>
      </c>
      <c r="F410" s="224" t="s">
        <v>930</v>
      </c>
      <c r="G410" s="225" t="s">
        <v>147</v>
      </c>
      <c r="H410" s="226">
        <v>1</v>
      </c>
      <c r="I410" s="227">
        <v>0</v>
      </c>
      <c r="J410" s="227">
        <v>647.87</v>
      </c>
      <c r="K410" s="228">
        <f>ROUND(P410*H410,2)</f>
        <v>647.87</v>
      </c>
      <c r="L410" s="224" t="s">
        <v>148</v>
      </c>
      <c r="M410" s="38"/>
      <c r="N410" s="229" t="s">
        <v>1</v>
      </c>
      <c r="O410" s="230" t="s">
        <v>43</v>
      </c>
      <c r="P410" s="231">
        <f>I410+J410</f>
        <v>647.87</v>
      </c>
      <c r="Q410" s="231">
        <f>ROUND(I410*H410,2)</f>
        <v>0</v>
      </c>
      <c r="R410" s="231">
        <f>ROUND(J410*H410,2)</f>
        <v>647.87</v>
      </c>
      <c r="S410" s="77"/>
      <c r="T410" s="232">
        <f>S410*H410</f>
        <v>0</v>
      </c>
      <c r="U410" s="232">
        <v>0</v>
      </c>
      <c r="V410" s="232">
        <f>U410*H410</f>
        <v>0</v>
      </c>
      <c r="W410" s="232">
        <v>0</v>
      </c>
      <c r="X410" s="232">
        <f>W410*H410</f>
        <v>0</v>
      </c>
      <c r="Y410" s="233" t="s">
        <v>1</v>
      </c>
      <c r="AR410" s="11" t="s">
        <v>149</v>
      </c>
      <c r="AT410" s="11" t="s">
        <v>144</v>
      </c>
      <c r="AU410" s="11" t="s">
        <v>82</v>
      </c>
      <c r="AY410" s="11" t="s">
        <v>142</v>
      </c>
      <c r="BE410" s="130">
        <f>IF(O410="základní",K410,0)</f>
        <v>647.87</v>
      </c>
      <c r="BF410" s="130">
        <f>IF(O410="snížená",K410,0)</f>
        <v>0</v>
      </c>
      <c r="BG410" s="130">
        <f>IF(O410="zákl. přenesená",K410,0)</f>
        <v>0</v>
      </c>
      <c r="BH410" s="130">
        <f>IF(O410="sníž. přenesená",K410,0)</f>
        <v>0</v>
      </c>
      <c r="BI410" s="130">
        <f>IF(O410="nulová",K410,0)</f>
        <v>0</v>
      </c>
      <c r="BJ410" s="11" t="s">
        <v>82</v>
      </c>
      <c r="BK410" s="130">
        <f>ROUND(P410*H410,2)</f>
        <v>647.87</v>
      </c>
      <c r="BL410" s="11" t="s">
        <v>149</v>
      </c>
      <c r="BM410" s="11" t="s">
        <v>931</v>
      </c>
    </row>
    <row r="411" s="1" customFormat="1">
      <c r="B411" s="36"/>
      <c r="C411" s="37"/>
      <c r="D411" s="234" t="s">
        <v>151</v>
      </c>
      <c r="E411" s="37"/>
      <c r="F411" s="235" t="s">
        <v>932</v>
      </c>
      <c r="G411" s="37"/>
      <c r="H411" s="37"/>
      <c r="I411" s="145"/>
      <c r="J411" s="145"/>
      <c r="K411" s="37"/>
      <c r="L411" s="37"/>
      <c r="M411" s="38"/>
      <c r="N411" s="236"/>
      <c r="O411" s="77"/>
      <c r="P411" s="77"/>
      <c r="Q411" s="77"/>
      <c r="R411" s="77"/>
      <c r="S411" s="77"/>
      <c r="T411" s="77"/>
      <c r="U411" s="77"/>
      <c r="V411" s="77"/>
      <c r="W411" s="77"/>
      <c r="X411" s="77"/>
      <c r="Y411" s="78"/>
      <c r="AT411" s="11" t="s">
        <v>151</v>
      </c>
      <c r="AU411" s="11" t="s">
        <v>82</v>
      </c>
    </row>
    <row r="412" s="1" customFormat="1" ht="22.5" customHeight="1">
      <c r="B412" s="36"/>
      <c r="C412" s="222" t="s">
        <v>933</v>
      </c>
      <c r="D412" s="222" t="s">
        <v>144</v>
      </c>
      <c r="E412" s="223" t="s">
        <v>934</v>
      </c>
      <c r="F412" s="224" t="s">
        <v>935</v>
      </c>
      <c r="G412" s="225" t="s">
        <v>147</v>
      </c>
      <c r="H412" s="226">
        <v>1</v>
      </c>
      <c r="I412" s="227">
        <v>0</v>
      </c>
      <c r="J412" s="227">
        <v>1081.5</v>
      </c>
      <c r="K412" s="228">
        <f>ROUND(P412*H412,2)</f>
        <v>1081.5</v>
      </c>
      <c r="L412" s="224" t="s">
        <v>148</v>
      </c>
      <c r="M412" s="38"/>
      <c r="N412" s="229" t="s">
        <v>1</v>
      </c>
      <c r="O412" s="230" t="s">
        <v>43</v>
      </c>
      <c r="P412" s="231">
        <f>I412+J412</f>
        <v>1081.5</v>
      </c>
      <c r="Q412" s="231">
        <f>ROUND(I412*H412,2)</f>
        <v>0</v>
      </c>
      <c r="R412" s="231">
        <f>ROUND(J412*H412,2)</f>
        <v>1081.5</v>
      </c>
      <c r="S412" s="77"/>
      <c r="T412" s="232">
        <f>S412*H412</f>
        <v>0</v>
      </c>
      <c r="U412" s="232">
        <v>0</v>
      </c>
      <c r="V412" s="232">
        <f>U412*H412</f>
        <v>0</v>
      </c>
      <c r="W412" s="232">
        <v>0</v>
      </c>
      <c r="X412" s="232">
        <f>W412*H412</f>
        <v>0</v>
      </c>
      <c r="Y412" s="233" t="s">
        <v>1</v>
      </c>
      <c r="AR412" s="11" t="s">
        <v>149</v>
      </c>
      <c r="AT412" s="11" t="s">
        <v>144</v>
      </c>
      <c r="AU412" s="11" t="s">
        <v>82</v>
      </c>
      <c r="AY412" s="11" t="s">
        <v>142</v>
      </c>
      <c r="BE412" s="130">
        <f>IF(O412="základní",K412,0)</f>
        <v>1081.5</v>
      </c>
      <c r="BF412" s="130">
        <f>IF(O412="snížená",K412,0)</f>
        <v>0</v>
      </c>
      <c r="BG412" s="130">
        <f>IF(O412="zákl. přenesená",K412,0)</f>
        <v>0</v>
      </c>
      <c r="BH412" s="130">
        <f>IF(O412="sníž. přenesená",K412,0)</f>
        <v>0</v>
      </c>
      <c r="BI412" s="130">
        <f>IF(O412="nulová",K412,0)</f>
        <v>0</v>
      </c>
      <c r="BJ412" s="11" t="s">
        <v>82</v>
      </c>
      <c r="BK412" s="130">
        <f>ROUND(P412*H412,2)</f>
        <v>1081.5</v>
      </c>
      <c r="BL412" s="11" t="s">
        <v>149</v>
      </c>
      <c r="BM412" s="11" t="s">
        <v>936</v>
      </c>
    </row>
    <row r="413" s="1" customFormat="1">
      <c r="B413" s="36"/>
      <c r="C413" s="37"/>
      <c r="D413" s="234" t="s">
        <v>151</v>
      </c>
      <c r="E413" s="37"/>
      <c r="F413" s="235" t="s">
        <v>937</v>
      </c>
      <c r="G413" s="37"/>
      <c r="H413" s="37"/>
      <c r="I413" s="145"/>
      <c r="J413" s="145"/>
      <c r="K413" s="37"/>
      <c r="L413" s="37"/>
      <c r="M413" s="38"/>
      <c r="N413" s="236"/>
      <c r="O413" s="77"/>
      <c r="P413" s="77"/>
      <c r="Q413" s="77"/>
      <c r="R413" s="77"/>
      <c r="S413" s="77"/>
      <c r="T413" s="77"/>
      <c r="U413" s="77"/>
      <c r="V413" s="77"/>
      <c r="W413" s="77"/>
      <c r="X413" s="77"/>
      <c r="Y413" s="78"/>
      <c r="AT413" s="11" t="s">
        <v>151</v>
      </c>
      <c r="AU413" s="11" t="s">
        <v>82</v>
      </c>
    </row>
    <row r="414" s="1" customFormat="1" ht="22.5" customHeight="1">
      <c r="B414" s="36"/>
      <c r="C414" s="222" t="s">
        <v>938</v>
      </c>
      <c r="D414" s="222" t="s">
        <v>144</v>
      </c>
      <c r="E414" s="223" t="s">
        <v>939</v>
      </c>
      <c r="F414" s="224" t="s">
        <v>940</v>
      </c>
      <c r="G414" s="225" t="s">
        <v>147</v>
      </c>
      <c r="H414" s="226">
        <v>1</v>
      </c>
      <c r="I414" s="227">
        <v>0</v>
      </c>
      <c r="J414" s="227">
        <v>947.60000000000002</v>
      </c>
      <c r="K414" s="228">
        <f>ROUND(P414*H414,2)</f>
        <v>947.60000000000002</v>
      </c>
      <c r="L414" s="224" t="s">
        <v>148</v>
      </c>
      <c r="M414" s="38"/>
      <c r="N414" s="229" t="s">
        <v>1</v>
      </c>
      <c r="O414" s="230" t="s">
        <v>43</v>
      </c>
      <c r="P414" s="231">
        <f>I414+J414</f>
        <v>947.60000000000002</v>
      </c>
      <c r="Q414" s="231">
        <f>ROUND(I414*H414,2)</f>
        <v>0</v>
      </c>
      <c r="R414" s="231">
        <f>ROUND(J414*H414,2)</f>
        <v>947.60000000000002</v>
      </c>
      <c r="S414" s="77"/>
      <c r="T414" s="232">
        <f>S414*H414</f>
        <v>0</v>
      </c>
      <c r="U414" s="232">
        <v>0</v>
      </c>
      <c r="V414" s="232">
        <f>U414*H414</f>
        <v>0</v>
      </c>
      <c r="W414" s="232">
        <v>0</v>
      </c>
      <c r="X414" s="232">
        <f>W414*H414</f>
        <v>0</v>
      </c>
      <c r="Y414" s="233" t="s">
        <v>1</v>
      </c>
      <c r="AR414" s="11" t="s">
        <v>149</v>
      </c>
      <c r="AT414" s="11" t="s">
        <v>144</v>
      </c>
      <c r="AU414" s="11" t="s">
        <v>82</v>
      </c>
      <c r="AY414" s="11" t="s">
        <v>142</v>
      </c>
      <c r="BE414" s="130">
        <f>IF(O414="základní",K414,0)</f>
        <v>947.60000000000002</v>
      </c>
      <c r="BF414" s="130">
        <f>IF(O414="snížená",K414,0)</f>
        <v>0</v>
      </c>
      <c r="BG414" s="130">
        <f>IF(O414="zákl. přenesená",K414,0)</f>
        <v>0</v>
      </c>
      <c r="BH414" s="130">
        <f>IF(O414="sníž. přenesená",K414,0)</f>
        <v>0</v>
      </c>
      <c r="BI414" s="130">
        <f>IF(O414="nulová",K414,0)</f>
        <v>0</v>
      </c>
      <c r="BJ414" s="11" t="s">
        <v>82</v>
      </c>
      <c r="BK414" s="130">
        <f>ROUND(P414*H414,2)</f>
        <v>947.60000000000002</v>
      </c>
      <c r="BL414" s="11" t="s">
        <v>149</v>
      </c>
      <c r="BM414" s="11" t="s">
        <v>941</v>
      </c>
    </row>
    <row r="415" s="1" customFormat="1">
      <c r="B415" s="36"/>
      <c r="C415" s="37"/>
      <c r="D415" s="234" t="s">
        <v>151</v>
      </c>
      <c r="E415" s="37"/>
      <c r="F415" s="235" t="s">
        <v>942</v>
      </c>
      <c r="G415" s="37"/>
      <c r="H415" s="37"/>
      <c r="I415" s="145"/>
      <c r="J415" s="145"/>
      <c r="K415" s="37"/>
      <c r="L415" s="37"/>
      <c r="M415" s="38"/>
      <c r="N415" s="236"/>
      <c r="O415" s="77"/>
      <c r="P415" s="77"/>
      <c r="Q415" s="77"/>
      <c r="R415" s="77"/>
      <c r="S415" s="77"/>
      <c r="T415" s="77"/>
      <c r="U415" s="77"/>
      <c r="V415" s="77"/>
      <c r="W415" s="77"/>
      <c r="X415" s="77"/>
      <c r="Y415" s="78"/>
      <c r="AT415" s="11" t="s">
        <v>151</v>
      </c>
      <c r="AU415" s="11" t="s">
        <v>82</v>
      </c>
    </row>
    <row r="416" s="1" customFormat="1" ht="22.5" customHeight="1">
      <c r="B416" s="36"/>
      <c r="C416" s="222" t="s">
        <v>943</v>
      </c>
      <c r="D416" s="222" t="s">
        <v>144</v>
      </c>
      <c r="E416" s="223" t="s">
        <v>944</v>
      </c>
      <c r="F416" s="224" t="s">
        <v>945</v>
      </c>
      <c r="G416" s="225" t="s">
        <v>147</v>
      </c>
      <c r="H416" s="226">
        <v>1</v>
      </c>
      <c r="I416" s="227">
        <v>0</v>
      </c>
      <c r="J416" s="227">
        <v>1400.8</v>
      </c>
      <c r="K416" s="228">
        <f>ROUND(P416*H416,2)</f>
        <v>1400.8</v>
      </c>
      <c r="L416" s="224" t="s">
        <v>148</v>
      </c>
      <c r="M416" s="38"/>
      <c r="N416" s="229" t="s">
        <v>1</v>
      </c>
      <c r="O416" s="230" t="s">
        <v>43</v>
      </c>
      <c r="P416" s="231">
        <f>I416+J416</f>
        <v>1400.8</v>
      </c>
      <c r="Q416" s="231">
        <f>ROUND(I416*H416,2)</f>
        <v>0</v>
      </c>
      <c r="R416" s="231">
        <f>ROUND(J416*H416,2)</f>
        <v>1400.8</v>
      </c>
      <c r="S416" s="77"/>
      <c r="T416" s="232">
        <f>S416*H416</f>
        <v>0</v>
      </c>
      <c r="U416" s="232">
        <v>0</v>
      </c>
      <c r="V416" s="232">
        <f>U416*H416</f>
        <v>0</v>
      </c>
      <c r="W416" s="232">
        <v>0</v>
      </c>
      <c r="X416" s="232">
        <f>W416*H416</f>
        <v>0</v>
      </c>
      <c r="Y416" s="233" t="s">
        <v>1</v>
      </c>
      <c r="AR416" s="11" t="s">
        <v>149</v>
      </c>
      <c r="AT416" s="11" t="s">
        <v>144</v>
      </c>
      <c r="AU416" s="11" t="s">
        <v>82</v>
      </c>
      <c r="AY416" s="11" t="s">
        <v>142</v>
      </c>
      <c r="BE416" s="130">
        <f>IF(O416="základní",K416,0)</f>
        <v>1400.8</v>
      </c>
      <c r="BF416" s="130">
        <f>IF(O416="snížená",K416,0)</f>
        <v>0</v>
      </c>
      <c r="BG416" s="130">
        <f>IF(O416="zákl. přenesená",K416,0)</f>
        <v>0</v>
      </c>
      <c r="BH416" s="130">
        <f>IF(O416="sníž. přenesená",K416,0)</f>
        <v>0</v>
      </c>
      <c r="BI416" s="130">
        <f>IF(O416="nulová",K416,0)</f>
        <v>0</v>
      </c>
      <c r="BJ416" s="11" t="s">
        <v>82</v>
      </c>
      <c r="BK416" s="130">
        <f>ROUND(P416*H416,2)</f>
        <v>1400.8</v>
      </c>
      <c r="BL416" s="11" t="s">
        <v>149</v>
      </c>
      <c r="BM416" s="11" t="s">
        <v>946</v>
      </c>
    </row>
    <row r="417" s="1" customFormat="1">
      <c r="B417" s="36"/>
      <c r="C417" s="37"/>
      <c r="D417" s="234" t="s">
        <v>151</v>
      </c>
      <c r="E417" s="37"/>
      <c r="F417" s="235" t="s">
        <v>947</v>
      </c>
      <c r="G417" s="37"/>
      <c r="H417" s="37"/>
      <c r="I417" s="145"/>
      <c r="J417" s="145"/>
      <c r="K417" s="37"/>
      <c r="L417" s="37"/>
      <c r="M417" s="38"/>
      <c r="N417" s="236"/>
      <c r="O417" s="77"/>
      <c r="P417" s="77"/>
      <c r="Q417" s="77"/>
      <c r="R417" s="77"/>
      <c r="S417" s="77"/>
      <c r="T417" s="77"/>
      <c r="U417" s="77"/>
      <c r="V417" s="77"/>
      <c r="W417" s="77"/>
      <c r="X417" s="77"/>
      <c r="Y417" s="78"/>
      <c r="AT417" s="11" t="s">
        <v>151</v>
      </c>
      <c r="AU417" s="11" t="s">
        <v>82</v>
      </c>
    </row>
    <row r="418" s="1" customFormat="1" ht="22.5" customHeight="1">
      <c r="B418" s="36"/>
      <c r="C418" s="222" t="s">
        <v>948</v>
      </c>
      <c r="D418" s="222" t="s">
        <v>144</v>
      </c>
      <c r="E418" s="223" t="s">
        <v>949</v>
      </c>
      <c r="F418" s="224" t="s">
        <v>950</v>
      </c>
      <c r="G418" s="225" t="s">
        <v>147</v>
      </c>
      <c r="H418" s="226">
        <v>1</v>
      </c>
      <c r="I418" s="227">
        <v>0</v>
      </c>
      <c r="J418" s="227">
        <v>647.87</v>
      </c>
      <c r="K418" s="228">
        <f>ROUND(P418*H418,2)</f>
        <v>647.87</v>
      </c>
      <c r="L418" s="224" t="s">
        <v>148</v>
      </c>
      <c r="M418" s="38"/>
      <c r="N418" s="229" t="s">
        <v>1</v>
      </c>
      <c r="O418" s="230" t="s">
        <v>43</v>
      </c>
      <c r="P418" s="231">
        <f>I418+J418</f>
        <v>647.87</v>
      </c>
      <c r="Q418" s="231">
        <f>ROUND(I418*H418,2)</f>
        <v>0</v>
      </c>
      <c r="R418" s="231">
        <f>ROUND(J418*H418,2)</f>
        <v>647.87</v>
      </c>
      <c r="S418" s="77"/>
      <c r="T418" s="232">
        <f>S418*H418</f>
        <v>0</v>
      </c>
      <c r="U418" s="232">
        <v>0</v>
      </c>
      <c r="V418" s="232">
        <f>U418*H418</f>
        <v>0</v>
      </c>
      <c r="W418" s="232">
        <v>0</v>
      </c>
      <c r="X418" s="232">
        <f>W418*H418</f>
        <v>0</v>
      </c>
      <c r="Y418" s="233" t="s">
        <v>1</v>
      </c>
      <c r="AR418" s="11" t="s">
        <v>149</v>
      </c>
      <c r="AT418" s="11" t="s">
        <v>144</v>
      </c>
      <c r="AU418" s="11" t="s">
        <v>82</v>
      </c>
      <c r="AY418" s="11" t="s">
        <v>142</v>
      </c>
      <c r="BE418" s="130">
        <f>IF(O418="základní",K418,0)</f>
        <v>647.87</v>
      </c>
      <c r="BF418" s="130">
        <f>IF(O418="snížená",K418,0)</f>
        <v>0</v>
      </c>
      <c r="BG418" s="130">
        <f>IF(O418="zákl. přenesená",K418,0)</f>
        <v>0</v>
      </c>
      <c r="BH418" s="130">
        <f>IF(O418="sníž. přenesená",K418,0)</f>
        <v>0</v>
      </c>
      <c r="BI418" s="130">
        <f>IF(O418="nulová",K418,0)</f>
        <v>0</v>
      </c>
      <c r="BJ418" s="11" t="s">
        <v>82</v>
      </c>
      <c r="BK418" s="130">
        <f>ROUND(P418*H418,2)</f>
        <v>647.87</v>
      </c>
      <c r="BL418" s="11" t="s">
        <v>149</v>
      </c>
      <c r="BM418" s="11" t="s">
        <v>951</v>
      </c>
    </row>
    <row r="419" s="1" customFormat="1">
      <c r="B419" s="36"/>
      <c r="C419" s="37"/>
      <c r="D419" s="234" t="s">
        <v>151</v>
      </c>
      <c r="E419" s="37"/>
      <c r="F419" s="235" t="s">
        <v>952</v>
      </c>
      <c r="G419" s="37"/>
      <c r="H419" s="37"/>
      <c r="I419" s="145"/>
      <c r="J419" s="145"/>
      <c r="K419" s="37"/>
      <c r="L419" s="37"/>
      <c r="M419" s="38"/>
      <c r="N419" s="236"/>
      <c r="O419" s="77"/>
      <c r="P419" s="77"/>
      <c r="Q419" s="77"/>
      <c r="R419" s="77"/>
      <c r="S419" s="77"/>
      <c r="T419" s="77"/>
      <c r="U419" s="77"/>
      <c r="V419" s="77"/>
      <c r="W419" s="77"/>
      <c r="X419" s="77"/>
      <c r="Y419" s="78"/>
      <c r="AT419" s="11" t="s">
        <v>151</v>
      </c>
      <c r="AU419" s="11" t="s">
        <v>82</v>
      </c>
    </row>
    <row r="420" s="1" customFormat="1" ht="22.5" customHeight="1">
      <c r="B420" s="36"/>
      <c r="C420" s="222" t="s">
        <v>953</v>
      </c>
      <c r="D420" s="222" t="s">
        <v>144</v>
      </c>
      <c r="E420" s="223" t="s">
        <v>954</v>
      </c>
      <c r="F420" s="224" t="s">
        <v>955</v>
      </c>
      <c r="G420" s="225" t="s">
        <v>147</v>
      </c>
      <c r="H420" s="226">
        <v>1</v>
      </c>
      <c r="I420" s="227">
        <v>0</v>
      </c>
      <c r="J420" s="227">
        <v>647.87</v>
      </c>
      <c r="K420" s="228">
        <f>ROUND(P420*H420,2)</f>
        <v>647.87</v>
      </c>
      <c r="L420" s="224" t="s">
        <v>148</v>
      </c>
      <c r="M420" s="38"/>
      <c r="N420" s="229" t="s">
        <v>1</v>
      </c>
      <c r="O420" s="230" t="s">
        <v>43</v>
      </c>
      <c r="P420" s="231">
        <f>I420+J420</f>
        <v>647.87</v>
      </c>
      <c r="Q420" s="231">
        <f>ROUND(I420*H420,2)</f>
        <v>0</v>
      </c>
      <c r="R420" s="231">
        <f>ROUND(J420*H420,2)</f>
        <v>647.87</v>
      </c>
      <c r="S420" s="77"/>
      <c r="T420" s="232">
        <f>S420*H420</f>
        <v>0</v>
      </c>
      <c r="U420" s="232">
        <v>0</v>
      </c>
      <c r="V420" s="232">
        <f>U420*H420</f>
        <v>0</v>
      </c>
      <c r="W420" s="232">
        <v>0</v>
      </c>
      <c r="X420" s="232">
        <f>W420*H420</f>
        <v>0</v>
      </c>
      <c r="Y420" s="233" t="s">
        <v>1</v>
      </c>
      <c r="AR420" s="11" t="s">
        <v>149</v>
      </c>
      <c r="AT420" s="11" t="s">
        <v>144</v>
      </c>
      <c r="AU420" s="11" t="s">
        <v>82</v>
      </c>
      <c r="AY420" s="11" t="s">
        <v>142</v>
      </c>
      <c r="BE420" s="130">
        <f>IF(O420="základní",K420,0)</f>
        <v>647.87</v>
      </c>
      <c r="BF420" s="130">
        <f>IF(O420="snížená",K420,0)</f>
        <v>0</v>
      </c>
      <c r="BG420" s="130">
        <f>IF(O420="zákl. přenesená",K420,0)</f>
        <v>0</v>
      </c>
      <c r="BH420" s="130">
        <f>IF(O420="sníž. přenesená",K420,0)</f>
        <v>0</v>
      </c>
      <c r="BI420" s="130">
        <f>IF(O420="nulová",K420,0)</f>
        <v>0</v>
      </c>
      <c r="BJ420" s="11" t="s">
        <v>82</v>
      </c>
      <c r="BK420" s="130">
        <f>ROUND(P420*H420,2)</f>
        <v>647.87</v>
      </c>
      <c r="BL420" s="11" t="s">
        <v>149</v>
      </c>
      <c r="BM420" s="11" t="s">
        <v>956</v>
      </c>
    </row>
    <row r="421" s="1" customFormat="1">
      <c r="B421" s="36"/>
      <c r="C421" s="37"/>
      <c r="D421" s="234" t="s">
        <v>151</v>
      </c>
      <c r="E421" s="37"/>
      <c r="F421" s="235" t="s">
        <v>957</v>
      </c>
      <c r="G421" s="37"/>
      <c r="H421" s="37"/>
      <c r="I421" s="145"/>
      <c r="J421" s="145"/>
      <c r="K421" s="37"/>
      <c r="L421" s="37"/>
      <c r="M421" s="38"/>
      <c r="N421" s="236"/>
      <c r="O421" s="77"/>
      <c r="P421" s="77"/>
      <c r="Q421" s="77"/>
      <c r="R421" s="77"/>
      <c r="S421" s="77"/>
      <c r="T421" s="77"/>
      <c r="U421" s="77"/>
      <c r="V421" s="77"/>
      <c r="W421" s="77"/>
      <c r="X421" s="77"/>
      <c r="Y421" s="78"/>
      <c r="AT421" s="11" t="s">
        <v>151</v>
      </c>
      <c r="AU421" s="11" t="s">
        <v>82</v>
      </c>
    </row>
    <row r="422" s="1" customFormat="1" ht="22.5" customHeight="1">
      <c r="B422" s="36"/>
      <c r="C422" s="222" t="s">
        <v>958</v>
      </c>
      <c r="D422" s="222" t="s">
        <v>144</v>
      </c>
      <c r="E422" s="223" t="s">
        <v>959</v>
      </c>
      <c r="F422" s="224" t="s">
        <v>960</v>
      </c>
      <c r="G422" s="225" t="s">
        <v>147</v>
      </c>
      <c r="H422" s="226">
        <v>1</v>
      </c>
      <c r="I422" s="227">
        <v>0</v>
      </c>
      <c r="J422" s="227">
        <v>756.01999999999998</v>
      </c>
      <c r="K422" s="228">
        <f>ROUND(P422*H422,2)</f>
        <v>756.01999999999998</v>
      </c>
      <c r="L422" s="224" t="s">
        <v>148</v>
      </c>
      <c r="M422" s="38"/>
      <c r="N422" s="229" t="s">
        <v>1</v>
      </c>
      <c r="O422" s="230" t="s">
        <v>43</v>
      </c>
      <c r="P422" s="231">
        <f>I422+J422</f>
        <v>756.01999999999998</v>
      </c>
      <c r="Q422" s="231">
        <f>ROUND(I422*H422,2)</f>
        <v>0</v>
      </c>
      <c r="R422" s="231">
        <f>ROUND(J422*H422,2)</f>
        <v>756.01999999999998</v>
      </c>
      <c r="S422" s="77"/>
      <c r="T422" s="232">
        <f>S422*H422</f>
        <v>0</v>
      </c>
      <c r="U422" s="232">
        <v>0</v>
      </c>
      <c r="V422" s="232">
        <f>U422*H422</f>
        <v>0</v>
      </c>
      <c r="W422" s="232">
        <v>0</v>
      </c>
      <c r="X422" s="232">
        <f>W422*H422</f>
        <v>0</v>
      </c>
      <c r="Y422" s="233" t="s">
        <v>1</v>
      </c>
      <c r="AR422" s="11" t="s">
        <v>149</v>
      </c>
      <c r="AT422" s="11" t="s">
        <v>144</v>
      </c>
      <c r="AU422" s="11" t="s">
        <v>82</v>
      </c>
      <c r="AY422" s="11" t="s">
        <v>142</v>
      </c>
      <c r="BE422" s="130">
        <f>IF(O422="základní",K422,0)</f>
        <v>756.01999999999998</v>
      </c>
      <c r="BF422" s="130">
        <f>IF(O422="snížená",K422,0)</f>
        <v>0</v>
      </c>
      <c r="BG422" s="130">
        <f>IF(O422="zákl. přenesená",K422,0)</f>
        <v>0</v>
      </c>
      <c r="BH422" s="130">
        <f>IF(O422="sníž. přenesená",K422,0)</f>
        <v>0</v>
      </c>
      <c r="BI422" s="130">
        <f>IF(O422="nulová",K422,0)</f>
        <v>0</v>
      </c>
      <c r="BJ422" s="11" t="s">
        <v>82</v>
      </c>
      <c r="BK422" s="130">
        <f>ROUND(P422*H422,2)</f>
        <v>756.01999999999998</v>
      </c>
      <c r="BL422" s="11" t="s">
        <v>149</v>
      </c>
      <c r="BM422" s="11" t="s">
        <v>961</v>
      </c>
    </row>
    <row r="423" s="1" customFormat="1">
      <c r="B423" s="36"/>
      <c r="C423" s="37"/>
      <c r="D423" s="234" t="s">
        <v>151</v>
      </c>
      <c r="E423" s="37"/>
      <c r="F423" s="235" t="s">
        <v>962</v>
      </c>
      <c r="G423" s="37"/>
      <c r="H423" s="37"/>
      <c r="I423" s="145"/>
      <c r="J423" s="145"/>
      <c r="K423" s="37"/>
      <c r="L423" s="37"/>
      <c r="M423" s="38"/>
      <c r="N423" s="236"/>
      <c r="O423" s="77"/>
      <c r="P423" s="77"/>
      <c r="Q423" s="77"/>
      <c r="R423" s="77"/>
      <c r="S423" s="77"/>
      <c r="T423" s="77"/>
      <c r="U423" s="77"/>
      <c r="V423" s="77"/>
      <c r="W423" s="77"/>
      <c r="X423" s="77"/>
      <c r="Y423" s="78"/>
      <c r="AT423" s="11" t="s">
        <v>151</v>
      </c>
      <c r="AU423" s="11" t="s">
        <v>82</v>
      </c>
    </row>
    <row r="424" s="1" customFormat="1" ht="22.5" customHeight="1">
      <c r="B424" s="36"/>
      <c r="C424" s="222" t="s">
        <v>963</v>
      </c>
      <c r="D424" s="222" t="s">
        <v>144</v>
      </c>
      <c r="E424" s="223" t="s">
        <v>964</v>
      </c>
      <c r="F424" s="224" t="s">
        <v>965</v>
      </c>
      <c r="G424" s="225" t="s">
        <v>147</v>
      </c>
      <c r="H424" s="226">
        <v>1</v>
      </c>
      <c r="I424" s="227">
        <v>0</v>
      </c>
      <c r="J424" s="227">
        <v>1421.4000000000001</v>
      </c>
      <c r="K424" s="228">
        <f>ROUND(P424*H424,2)</f>
        <v>1421.4000000000001</v>
      </c>
      <c r="L424" s="224" t="s">
        <v>148</v>
      </c>
      <c r="M424" s="38"/>
      <c r="N424" s="229" t="s">
        <v>1</v>
      </c>
      <c r="O424" s="230" t="s">
        <v>43</v>
      </c>
      <c r="P424" s="231">
        <f>I424+J424</f>
        <v>1421.4000000000001</v>
      </c>
      <c r="Q424" s="231">
        <f>ROUND(I424*H424,2)</f>
        <v>0</v>
      </c>
      <c r="R424" s="231">
        <f>ROUND(J424*H424,2)</f>
        <v>1421.4000000000001</v>
      </c>
      <c r="S424" s="77"/>
      <c r="T424" s="232">
        <f>S424*H424</f>
        <v>0</v>
      </c>
      <c r="U424" s="232">
        <v>0</v>
      </c>
      <c r="V424" s="232">
        <f>U424*H424</f>
        <v>0</v>
      </c>
      <c r="W424" s="232">
        <v>0</v>
      </c>
      <c r="X424" s="232">
        <f>W424*H424</f>
        <v>0</v>
      </c>
      <c r="Y424" s="233" t="s">
        <v>1</v>
      </c>
      <c r="AR424" s="11" t="s">
        <v>149</v>
      </c>
      <c r="AT424" s="11" t="s">
        <v>144</v>
      </c>
      <c r="AU424" s="11" t="s">
        <v>82</v>
      </c>
      <c r="AY424" s="11" t="s">
        <v>142</v>
      </c>
      <c r="BE424" s="130">
        <f>IF(O424="základní",K424,0)</f>
        <v>1421.4000000000001</v>
      </c>
      <c r="BF424" s="130">
        <f>IF(O424="snížená",K424,0)</f>
        <v>0</v>
      </c>
      <c r="BG424" s="130">
        <f>IF(O424="zákl. přenesená",K424,0)</f>
        <v>0</v>
      </c>
      <c r="BH424" s="130">
        <f>IF(O424="sníž. přenesená",K424,0)</f>
        <v>0</v>
      </c>
      <c r="BI424" s="130">
        <f>IF(O424="nulová",K424,0)</f>
        <v>0</v>
      </c>
      <c r="BJ424" s="11" t="s">
        <v>82</v>
      </c>
      <c r="BK424" s="130">
        <f>ROUND(P424*H424,2)</f>
        <v>1421.4000000000001</v>
      </c>
      <c r="BL424" s="11" t="s">
        <v>149</v>
      </c>
      <c r="BM424" s="11" t="s">
        <v>966</v>
      </c>
    </row>
    <row r="425" s="1" customFormat="1">
      <c r="B425" s="36"/>
      <c r="C425" s="37"/>
      <c r="D425" s="234" t="s">
        <v>151</v>
      </c>
      <c r="E425" s="37"/>
      <c r="F425" s="235" t="s">
        <v>967</v>
      </c>
      <c r="G425" s="37"/>
      <c r="H425" s="37"/>
      <c r="I425" s="145"/>
      <c r="J425" s="145"/>
      <c r="K425" s="37"/>
      <c r="L425" s="37"/>
      <c r="M425" s="38"/>
      <c r="N425" s="236"/>
      <c r="O425" s="77"/>
      <c r="P425" s="77"/>
      <c r="Q425" s="77"/>
      <c r="R425" s="77"/>
      <c r="S425" s="77"/>
      <c r="T425" s="77"/>
      <c r="U425" s="77"/>
      <c r="V425" s="77"/>
      <c r="W425" s="77"/>
      <c r="X425" s="77"/>
      <c r="Y425" s="78"/>
      <c r="AT425" s="11" t="s">
        <v>151</v>
      </c>
      <c r="AU425" s="11" t="s">
        <v>82</v>
      </c>
    </row>
    <row r="426" s="1" customFormat="1" ht="22.5" customHeight="1">
      <c r="B426" s="36"/>
      <c r="C426" s="222" t="s">
        <v>968</v>
      </c>
      <c r="D426" s="222" t="s">
        <v>144</v>
      </c>
      <c r="E426" s="223" t="s">
        <v>969</v>
      </c>
      <c r="F426" s="224" t="s">
        <v>970</v>
      </c>
      <c r="G426" s="225" t="s">
        <v>147</v>
      </c>
      <c r="H426" s="226">
        <v>1</v>
      </c>
      <c r="I426" s="227">
        <v>0</v>
      </c>
      <c r="J426" s="227">
        <v>1421.4000000000001</v>
      </c>
      <c r="K426" s="228">
        <f>ROUND(P426*H426,2)</f>
        <v>1421.4000000000001</v>
      </c>
      <c r="L426" s="224" t="s">
        <v>148</v>
      </c>
      <c r="M426" s="38"/>
      <c r="N426" s="229" t="s">
        <v>1</v>
      </c>
      <c r="O426" s="230" t="s">
        <v>43</v>
      </c>
      <c r="P426" s="231">
        <f>I426+J426</f>
        <v>1421.4000000000001</v>
      </c>
      <c r="Q426" s="231">
        <f>ROUND(I426*H426,2)</f>
        <v>0</v>
      </c>
      <c r="R426" s="231">
        <f>ROUND(J426*H426,2)</f>
        <v>1421.4000000000001</v>
      </c>
      <c r="S426" s="77"/>
      <c r="T426" s="232">
        <f>S426*H426</f>
        <v>0</v>
      </c>
      <c r="U426" s="232">
        <v>0</v>
      </c>
      <c r="V426" s="232">
        <f>U426*H426</f>
        <v>0</v>
      </c>
      <c r="W426" s="232">
        <v>0</v>
      </c>
      <c r="X426" s="232">
        <f>W426*H426</f>
        <v>0</v>
      </c>
      <c r="Y426" s="233" t="s">
        <v>1</v>
      </c>
      <c r="AR426" s="11" t="s">
        <v>149</v>
      </c>
      <c r="AT426" s="11" t="s">
        <v>144</v>
      </c>
      <c r="AU426" s="11" t="s">
        <v>82</v>
      </c>
      <c r="AY426" s="11" t="s">
        <v>142</v>
      </c>
      <c r="BE426" s="130">
        <f>IF(O426="základní",K426,0)</f>
        <v>1421.4000000000001</v>
      </c>
      <c r="BF426" s="130">
        <f>IF(O426="snížená",K426,0)</f>
        <v>0</v>
      </c>
      <c r="BG426" s="130">
        <f>IF(O426="zákl. přenesená",K426,0)</f>
        <v>0</v>
      </c>
      <c r="BH426" s="130">
        <f>IF(O426="sníž. přenesená",K426,0)</f>
        <v>0</v>
      </c>
      <c r="BI426" s="130">
        <f>IF(O426="nulová",K426,0)</f>
        <v>0</v>
      </c>
      <c r="BJ426" s="11" t="s">
        <v>82</v>
      </c>
      <c r="BK426" s="130">
        <f>ROUND(P426*H426,2)</f>
        <v>1421.4000000000001</v>
      </c>
      <c r="BL426" s="11" t="s">
        <v>149</v>
      </c>
      <c r="BM426" s="11" t="s">
        <v>971</v>
      </c>
    </row>
    <row r="427" s="1" customFormat="1">
      <c r="B427" s="36"/>
      <c r="C427" s="37"/>
      <c r="D427" s="234" t="s">
        <v>151</v>
      </c>
      <c r="E427" s="37"/>
      <c r="F427" s="235" t="s">
        <v>972</v>
      </c>
      <c r="G427" s="37"/>
      <c r="H427" s="37"/>
      <c r="I427" s="145"/>
      <c r="J427" s="145"/>
      <c r="K427" s="37"/>
      <c r="L427" s="37"/>
      <c r="M427" s="38"/>
      <c r="N427" s="236"/>
      <c r="O427" s="77"/>
      <c r="P427" s="77"/>
      <c r="Q427" s="77"/>
      <c r="R427" s="77"/>
      <c r="S427" s="77"/>
      <c r="T427" s="77"/>
      <c r="U427" s="77"/>
      <c r="V427" s="77"/>
      <c r="W427" s="77"/>
      <c r="X427" s="77"/>
      <c r="Y427" s="78"/>
      <c r="AT427" s="11" t="s">
        <v>151</v>
      </c>
      <c r="AU427" s="11" t="s">
        <v>82</v>
      </c>
    </row>
    <row r="428" s="1" customFormat="1" ht="22.5" customHeight="1">
      <c r="B428" s="36"/>
      <c r="C428" s="222" t="s">
        <v>973</v>
      </c>
      <c r="D428" s="222" t="s">
        <v>144</v>
      </c>
      <c r="E428" s="223" t="s">
        <v>974</v>
      </c>
      <c r="F428" s="224" t="s">
        <v>975</v>
      </c>
      <c r="G428" s="225" t="s">
        <v>147</v>
      </c>
      <c r="H428" s="226">
        <v>1</v>
      </c>
      <c r="I428" s="227">
        <v>0</v>
      </c>
      <c r="J428" s="227">
        <v>1081.5</v>
      </c>
      <c r="K428" s="228">
        <f>ROUND(P428*H428,2)</f>
        <v>1081.5</v>
      </c>
      <c r="L428" s="224" t="s">
        <v>148</v>
      </c>
      <c r="M428" s="38"/>
      <c r="N428" s="229" t="s">
        <v>1</v>
      </c>
      <c r="O428" s="230" t="s">
        <v>43</v>
      </c>
      <c r="P428" s="231">
        <f>I428+J428</f>
        <v>1081.5</v>
      </c>
      <c r="Q428" s="231">
        <f>ROUND(I428*H428,2)</f>
        <v>0</v>
      </c>
      <c r="R428" s="231">
        <f>ROUND(J428*H428,2)</f>
        <v>1081.5</v>
      </c>
      <c r="S428" s="77"/>
      <c r="T428" s="232">
        <f>S428*H428</f>
        <v>0</v>
      </c>
      <c r="U428" s="232">
        <v>0</v>
      </c>
      <c r="V428" s="232">
        <f>U428*H428</f>
        <v>0</v>
      </c>
      <c r="W428" s="232">
        <v>0</v>
      </c>
      <c r="X428" s="232">
        <f>W428*H428</f>
        <v>0</v>
      </c>
      <c r="Y428" s="233" t="s">
        <v>1</v>
      </c>
      <c r="AR428" s="11" t="s">
        <v>149</v>
      </c>
      <c r="AT428" s="11" t="s">
        <v>144</v>
      </c>
      <c r="AU428" s="11" t="s">
        <v>82</v>
      </c>
      <c r="AY428" s="11" t="s">
        <v>142</v>
      </c>
      <c r="BE428" s="130">
        <f>IF(O428="základní",K428,0)</f>
        <v>1081.5</v>
      </c>
      <c r="BF428" s="130">
        <f>IF(O428="snížená",K428,0)</f>
        <v>0</v>
      </c>
      <c r="BG428" s="130">
        <f>IF(O428="zákl. přenesená",K428,0)</f>
        <v>0</v>
      </c>
      <c r="BH428" s="130">
        <f>IF(O428="sníž. přenesená",K428,0)</f>
        <v>0</v>
      </c>
      <c r="BI428" s="130">
        <f>IF(O428="nulová",K428,0)</f>
        <v>0</v>
      </c>
      <c r="BJ428" s="11" t="s">
        <v>82</v>
      </c>
      <c r="BK428" s="130">
        <f>ROUND(P428*H428,2)</f>
        <v>1081.5</v>
      </c>
      <c r="BL428" s="11" t="s">
        <v>149</v>
      </c>
      <c r="BM428" s="11" t="s">
        <v>976</v>
      </c>
    </row>
    <row r="429" s="1" customFormat="1">
      <c r="B429" s="36"/>
      <c r="C429" s="37"/>
      <c r="D429" s="234" t="s">
        <v>151</v>
      </c>
      <c r="E429" s="37"/>
      <c r="F429" s="235" t="s">
        <v>977</v>
      </c>
      <c r="G429" s="37"/>
      <c r="H429" s="37"/>
      <c r="I429" s="145"/>
      <c r="J429" s="145"/>
      <c r="K429" s="37"/>
      <c r="L429" s="37"/>
      <c r="M429" s="38"/>
      <c r="N429" s="236"/>
      <c r="O429" s="77"/>
      <c r="P429" s="77"/>
      <c r="Q429" s="77"/>
      <c r="R429" s="77"/>
      <c r="S429" s="77"/>
      <c r="T429" s="77"/>
      <c r="U429" s="77"/>
      <c r="V429" s="77"/>
      <c r="W429" s="77"/>
      <c r="X429" s="77"/>
      <c r="Y429" s="78"/>
      <c r="AT429" s="11" t="s">
        <v>151</v>
      </c>
      <c r="AU429" s="11" t="s">
        <v>82</v>
      </c>
    </row>
    <row r="430" s="1" customFormat="1" ht="22.5" customHeight="1">
      <c r="B430" s="36"/>
      <c r="C430" s="222" t="s">
        <v>978</v>
      </c>
      <c r="D430" s="222" t="s">
        <v>144</v>
      </c>
      <c r="E430" s="223" t="s">
        <v>979</v>
      </c>
      <c r="F430" s="224" t="s">
        <v>980</v>
      </c>
      <c r="G430" s="225" t="s">
        <v>147</v>
      </c>
      <c r="H430" s="226">
        <v>1</v>
      </c>
      <c r="I430" s="227">
        <v>0</v>
      </c>
      <c r="J430" s="227">
        <v>1112.4000000000001</v>
      </c>
      <c r="K430" s="228">
        <f>ROUND(P430*H430,2)</f>
        <v>1112.4000000000001</v>
      </c>
      <c r="L430" s="224" t="s">
        <v>148</v>
      </c>
      <c r="M430" s="38"/>
      <c r="N430" s="229" t="s">
        <v>1</v>
      </c>
      <c r="O430" s="230" t="s">
        <v>43</v>
      </c>
      <c r="P430" s="231">
        <f>I430+J430</f>
        <v>1112.4000000000001</v>
      </c>
      <c r="Q430" s="231">
        <f>ROUND(I430*H430,2)</f>
        <v>0</v>
      </c>
      <c r="R430" s="231">
        <f>ROUND(J430*H430,2)</f>
        <v>1112.4000000000001</v>
      </c>
      <c r="S430" s="77"/>
      <c r="T430" s="232">
        <f>S430*H430</f>
        <v>0</v>
      </c>
      <c r="U430" s="232">
        <v>0</v>
      </c>
      <c r="V430" s="232">
        <f>U430*H430</f>
        <v>0</v>
      </c>
      <c r="W430" s="232">
        <v>0</v>
      </c>
      <c r="X430" s="232">
        <f>W430*H430</f>
        <v>0</v>
      </c>
      <c r="Y430" s="233" t="s">
        <v>1</v>
      </c>
      <c r="AR430" s="11" t="s">
        <v>149</v>
      </c>
      <c r="AT430" s="11" t="s">
        <v>144</v>
      </c>
      <c r="AU430" s="11" t="s">
        <v>82</v>
      </c>
      <c r="AY430" s="11" t="s">
        <v>142</v>
      </c>
      <c r="BE430" s="130">
        <f>IF(O430="základní",K430,0)</f>
        <v>1112.4000000000001</v>
      </c>
      <c r="BF430" s="130">
        <f>IF(O430="snížená",K430,0)</f>
        <v>0</v>
      </c>
      <c r="BG430" s="130">
        <f>IF(O430="zákl. přenesená",K430,0)</f>
        <v>0</v>
      </c>
      <c r="BH430" s="130">
        <f>IF(O430="sníž. přenesená",K430,0)</f>
        <v>0</v>
      </c>
      <c r="BI430" s="130">
        <f>IF(O430="nulová",K430,0)</f>
        <v>0</v>
      </c>
      <c r="BJ430" s="11" t="s">
        <v>82</v>
      </c>
      <c r="BK430" s="130">
        <f>ROUND(P430*H430,2)</f>
        <v>1112.4000000000001</v>
      </c>
      <c r="BL430" s="11" t="s">
        <v>149</v>
      </c>
      <c r="BM430" s="11" t="s">
        <v>981</v>
      </c>
    </row>
    <row r="431" s="1" customFormat="1">
      <c r="B431" s="36"/>
      <c r="C431" s="37"/>
      <c r="D431" s="234" t="s">
        <v>151</v>
      </c>
      <c r="E431" s="37"/>
      <c r="F431" s="235" t="s">
        <v>982</v>
      </c>
      <c r="G431" s="37"/>
      <c r="H431" s="37"/>
      <c r="I431" s="145"/>
      <c r="J431" s="145"/>
      <c r="K431" s="37"/>
      <c r="L431" s="37"/>
      <c r="M431" s="38"/>
      <c r="N431" s="236"/>
      <c r="O431" s="77"/>
      <c r="P431" s="77"/>
      <c r="Q431" s="77"/>
      <c r="R431" s="77"/>
      <c r="S431" s="77"/>
      <c r="T431" s="77"/>
      <c r="U431" s="77"/>
      <c r="V431" s="77"/>
      <c r="W431" s="77"/>
      <c r="X431" s="77"/>
      <c r="Y431" s="78"/>
      <c r="AT431" s="11" t="s">
        <v>151</v>
      </c>
      <c r="AU431" s="11" t="s">
        <v>82</v>
      </c>
    </row>
    <row r="432" s="1" customFormat="1" ht="22.5" customHeight="1">
      <c r="B432" s="36"/>
      <c r="C432" s="222" t="s">
        <v>983</v>
      </c>
      <c r="D432" s="222" t="s">
        <v>144</v>
      </c>
      <c r="E432" s="223" t="s">
        <v>984</v>
      </c>
      <c r="F432" s="224" t="s">
        <v>985</v>
      </c>
      <c r="G432" s="225" t="s">
        <v>147</v>
      </c>
      <c r="H432" s="226">
        <v>1</v>
      </c>
      <c r="I432" s="227">
        <v>0</v>
      </c>
      <c r="J432" s="227">
        <v>1071.2000000000001</v>
      </c>
      <c r="K432" s="228">
        <f>ROUND(P432*H432,2)</f>
        <v>1071.2000000000001</v>
      </c>
      <c r="L432" s="224" t="s">
        <v>148</v>
      </c>
      <c r="M432" s="38"/>
      <c r="N432" s="229" t="s">
        <v>1</v>
      </c>
      <c r="O432" s="230" t="s">
        <v>43</v>
      </c>
      <c r="P432" s="231">
        <f>I432+J432</f>
        <v>1071.2000000000001</v>
      </c>
      <c r="Q432" s="231">
        <f>ROUND(I432*H432,2)</f>
        <v>0</v>
      </c>
      <c r="R432" s="231">
        <f>ROUND(J432*H432,2)</f>
        <v>1071.2000000000001</v>
      </c>
      <c r="S432" s="77"/>
      <c r="T432" s="232">
        <f>S432*H432</f>
        <v>0</v>
      </c>
      <c r="U432" s="232">
        <v>0</v>
      </c>
      <c r="V432" s="232">
        <f>U432*H432</f>
        <v>0</v>
      </c>
      <c r="W432" s="232">
        <v>0</v>
      </c>
      <c r="X432" s="232">
        <f>W432*H432</f>
        <v>0</v>
      </c>
      <c r="Y432" s="233" t="s">
        <v>1</v>
      </c>
      <c r="AR432" s="11" t="s">
        <v>149</v>
      </c>
      <c r="AT432" s="11" t="s">
        <v>144</v>
      </c>
      <c r="AU432" s="11" t="s">
        <v>82</v>
      </c>
      <c r="AY432" s="11" t="s">
        <v>142</v>
      </c>
      <c r="BE432" s="130">
        <f>IF(O432="základní",K432,0)</f>
        <v>1071.2000000000001</v>
      </c>
      <c r="BF432" s="130">
        <f>IF(O432="snížená",K432,0)</f>
        <v>0</v>
      </c>
      <c r="BG432" s="130">
        <f>IF(O432="zákl. přenesená",K432,0)</f>
        <v>0</v>
      </c>
      <c r="BH432" s="130">
        <f>IF(O432="sníž. přenesená",K432,0)</f>
        <v>0</v>
      </c>
      <c r="BI432" s="130">
        <f>IF(O432="nulová",K432,0)</f>
        <v>0</v>
      </c>
      <c r="BJ432" s="11" t="s">
        <v>82</v>
      </c>
      <c r="BK432" s="130">
        <f>ROUND(P432*H432,2)</f>
        <v>1071.2000000000001</v>
      </c>
      <c r="BL432" s="11" t="s">
        <v>149</v>
      </c>
      <c r="BM432" s="11" t="s">
        <v>986</v>
      </c>
    </row>
    <row r="433" s="1" customFormat="1">
      <c r="B433" s="36"/>
      <c r="C433" s="37"/>
      <c r="D433" s="234" t="s">
        <v>151</v>
      </c>
      <c r="E433" s="37"/>
      <c r="F433" s="235" t="s">
        <v>987</v>
      </c>
      <c r="G433" s="37"/>
      <c r="H433" s="37"/>
      <c r="I433" s="145"/>
      <c r="J433" s="145"/>
      <c r="K433" s="37"/>
      <c r="L433" s="37"/>
      <c r="M433" s="38"/>
      <c r="N433" s="236"/>
      <c r="O433" s="77"/>
      <c r="P433" s="77"/>
      <c r="Q433" s="77"/>
      <c r="R433" s="77"/>
      <c r="S433" s="77"/>
      <c r="T433" s="77"/>
      <c r="U433" s="77"/>
      <c r="V433" s="77"/>
      <c r="W433" s="77"/>
      <c r="X433" s="77"/>
      <c r="Y433" s="78"/>
      <c r="AT433" s="11" t="s">
        <v>151</v>
      </c>
      <c r="AU433" s="11" t="s">
        <v>82</v>
      </c>
    </row>
    <row r="434" s="1" customFormat="1" ht="22.5" customHeight="1">
      <c r="B434" s="36"/>
      <c r="C434" s="222" t="s">
        <v>988</v>
      </c>
      <c r="D434" s="222" t="s">
        <v>144</v>
      </c>
      <c r="E434" s="223" t="s">
        <v>989</v>
      </c>
      <c r="F434" s="224" t="s">
        <v>990</v>
      </c>
      <c r="G434" s="225" t="s">
        <v>147</v>
      </c>
      <c r="H434" s="226">
        <v>1</v>
      </c>
      <c r="I434" s="227">
        <v>0</v>
      </c>
      <c r="J434" s="227">
        <v>647.87</v>
      </c>
      <c r="K434" s="228">
        <f>ROUND(P434*H434,2)</f>
        <v>647.87</v>
      </c>
      <c r="L434" s="224" t="s">
        <v>148</v>
      </c>
      <c r="M434" s="38"/>
      <c r="N434" s="229" t="s">
        <v>1</v>
      </c>
      <c r="O434" s="230" t="s">
        <v>43</v>
      </c>
      <c r="P434" s="231">
        <f>I434+J434</f>
        <v>647.87</v>
      </c>
      <c r="Q434" s="231">
        <f>ROUND(I434*H434,2)</f>
        <v>0</v>
      </c>
      <c r="R434" s="231">
        <f>ROUND(J434*H434,2)</f>
        <v>647.87</v>
      </c>
      <c r="S434" s="77"/>
      <c r="T434" s="232">
        <f>S434*H434</f>
        <v>0</v>
      </c>
      <c r="U434" s="232">
        <v>0</v>
      </c>
      <c r="V434" s="232">
        <f>U434*H434</f>
        <v>0</v>
      </c>
      <c r="W434" s="232">
        <v>0</v>
      </c>
      <c r="X434" s="232">
        <f>W434*H434</f>
        <v>0</v>
      </c>
      <c r="Y434" s="233" t="s">
        <v>1</v>
      </c>
      <c r="AR434" s="11" t="s">
        <v>149</v>
      </c>
      <c r="AT434" s="11" t="s">
        <v>144</v>
      </c>
      <c r="AU434" s="11" t="s">
        <v>82</v>
      </c>
      <c r="AY434" s="11" t="s">
        <v>142</v>
      </c>
      <c r="BE434" s="130">
        <f>IF(O434="základní",K434,0)</f>
        <v>647.87</v>
      </c>
      <c r="BF434" s="130">
        <f>IF(O434="snížená",K434,0)</f>
        <v>0</v>
      </c>
      <c r="BG434" s="130">
        <f>IF(O434="zákl. přenesená",K434,0)</f>
        <v>0</v>
      </c>
      <c r="BH434" s="130">
        <f>IF(O434="sníž. přenesená",K434,0)</f>
        <v>0</v>
      </c>
      <c r="BI434" s="130">
        <f>IF(O434="nulová",K434,0)</f>
        <v>0</v>
      </c>
      <c r="BJ434" s="11" t="s">
        <v>82</v>
      </c>
      <c r="BK434" s="130">
        <f>ROUND(P434*H434,2)</f>
        <v>647.87</v>
      </c>
      <c r="BL434" s="11" t="s">
        <v>149</v>
      </c>
      <c r="BM434" s="11" t="s">
        <v>991</v>
      </c>
    </row>
    <row r="435" s="1" customFormat="1">
      <c r="B435" s="36"/>
      <c r="C435" s="37"/>
      <c r="D435" s="234" t="s">
        <v>151</v>
      </c>
      <c r="E435" s="37"/>
      <c r="F435" s="235" t="s">
        <v>992</v>
      </c>
      <c r="G435" s="37"/>
      <c r="H435" s="37"/>
      <c r="I435" s="145"/>
      <c r="J435" s="145"/>
      <c r="K435" s="37"/>
      <c r="L435" s="37"/>
      <c r="M435" s="38"/>
      <c r="N435" s="236"/>
      <c r="O435" s="77"/>
      <c r="P435" s="77"/>
      <c r="Q435" s="77"/>
      <c r="R435" s="77"/>
      <c r="S435" s="77"/>
      <c r="T435" s="77"/>
      <c r="U435" s="77"/>
      <c r="V435" s="77"/>
      <c r="W435" s="77"/>
      <c r="X435" s="77"/>
      <c r="Y435" s="78"/>
      <c r="AT435" s="11" t="s">
        <v>151</v>
      </c>
      <c r="AU435" s="11" t="s">
        <v>82</v>
      </c>
    </row>
    <row r="436" s="1" customFormat="1" ht="22.5" customHeight="1">
      <c r="B436" s="36"/>
      <c r="C436" s="222" t="s">
        <v>993</v>
      </c>
      <c r="D436" s="222" t="s">
        <v>144</v>
      </c>
      <c r="E436" s="223" t="s">
        <v>994</v>
      </c>
      <c r="F436" s="224" t="s">
        <v>995</v>
      </c>
      <c r="G436" s="225" t="s">
        <v>147</v>
      </c>
      <c r="H436" s="226">
        <v>1</v>
      </c>
      <c r="I436" s="227">
        <v>0</v>
      </c>
      <c r="J436" s="227">
        <v>647.87</v>
      </c>
      <c r="K436" s="228">
        <f>ROUND(P436*H436,2)</f>
        <v>647.87</v>
      </c>
      <c r="L436" s="224" t="s">
        <v>148</v>
      </c>
      <c r="M436" s="38"/>
      <c r="N436" s="229" t="s">
        <v>1</v>
      </c>
      <c r="O436" s="230" t="s">
        <v>43</v>
      </c>
      <c r="P436" s="231">
        <f>I436+J436</f>
        <v>647.87</v>
      </c>
      <c r="Q436" s="231">
        <f>ROUND(I436*H436,2)</f>
        <v>0</v>
      </c>
      <c r="R436" s="231">
        <f>ROUND(J436*H436,2)</f>
        <v>647.87</v>
      </c>
      <c r="S436" s="77"/>
      <c r="T436" s="232">
        <f>S436*H436</f>
        <v>0</v>
      </c>
      <c r="U436" s="232">
        <v>0</v>
      </c>
      <c r="V436" s="232">
        <f>U436*H436</f>
        <v>0</v>
      </c>
      <c r="W436" s="232">
        <v>0</v>
      </c>
      <c r="X436" s="232">
        <f>W436*H436</f>
        <v>0</v>
      </c>
      <c r="Y436" s="233" t="s">
        <v>1</v>
      </c>
      <c r="AR436" s="11" t="s">
        <v>149</v>
      </c>
      <c r="AT436" s="11" t="s">
        <v>144</v>
      </c>
      <c r="AU436" s="11" t="s">
        <v>82</v>
      </c>
      <c r="AY436" s="11" t="s">
        <v>142</v>
      </c>
      <c r="BE436" s="130">
        <f>IF(O436="základní",K436,0)</f>
        <v>647.87</v>
      </c>
      <c r="BF436" s="130">
        <f>IF(O436="snížená",K436,0)</f>
        <v>0</v>
      </c>
      <c r="BG436" s="130">
        <f>IF(O436="zákl. přenesená",K436,0)</f>
        <v>0</v>
      </c>
      <c r="BH436" s="130">
        <f>IF(O436="sníž. přenesená",K436,0)</f>
        <v>0</v>
      </c>
      <c r="BI436" s="130">
        <f>IF(O436="nulová",K436,0)</f>
        <v>0</v>
      </c>
      <c r="BJ436" s="11" t="s">
        <v>82</v>
      </c>
      <c r="BK436" s="130">
        <f>ROUND(P436*H436,2)</f>
        <v>647.87</v>
      </c>
      <c r="BL436" s="11" t="s">
        <v>149</v>
      </c>
      <c r="BM436" s="11" t="s">
        <v>996</v>
      </c>
    </row>
    <row r="437" s="1" customFormat="1">
      <c r="B437" s="36"/>
      <c r="C437" s="37"/>
      <c r="D437" s="234" t="s">
        <v>151</v>
      </c>
      <c r="E437" s="37"/>
      <c r="F437" s="235" t="s">
        <v>997</v>
      </c>
      <c r="G437" s="37"/>
      <c r="H437" s="37"/>
      <c r="I437" s="145"/>
      <c r="J437" s="145"/>
      <c r="K437" s="37"/>
      <c r="L437" s="37"/>
      <c r="M437" s="38"/>
      <c r="N437" s="236"/>
      <c r="O437" s="77"/>
      <c r="P437" s="77"/>
      <c r="Q437" s="77"/>
      <c r="R437" s="77"/>
      <c r="S437" s="77"/>
      <c r="T437" s="77"/>
      <c r="U437" s="77"/>
      <c r="V437" s="77"/>
      <c r="W437" s="77"/>
      <c r="X437" s="77"/>
      <c r="Y437" s="78"/>
      <c r="AT437" s="11" t="s">
        <v>151</v>
      </c>
      <c r="AU437" s="11" t="s">
        <v>82</v>
      </c>
    </row>
    <row r="438" s="1" customFormat="1" ht="22.5" customHeight="1">
      <c r="B438" s="36"/>
      <c r="C438" s="222" t="s">
        <v>998</v>
      </c>
      <c r="D438" s="222" t="s">
        <v>144</v>
      </c>
      <c r="E438" s="223" t="s">
        <v>999</v>
      </c>
      <c r="F438" s="224" t="s">
        <v>1000</v>
      </c>
      <c r="G438" s="225" t="s">
        <v>147</v>
      </c>
      <c r="H438" s="226">
        <v>1</v>
      </c>
      <c r="I438" s="227">
        <v>0</v>
      </c>
      <c r="J438" s="227">
        <v>647.87</v>
      </c>
      <c r="K438" s="228">
        <f>ROUND(P438*H438,2)</f>
        <v>647.87</v>
      </c>
      <c r="L438" s="224" t="s">
        <v>148</v>
      </c>
      <c r="M438" s="38"/>
      <c r="N438" s="229" t="s">
        <v>1</v>
      </c>
      <c r="O438" s="230" t="s">
        <v>43</v>
      </c>
      <c r="P438" s="231">
        <f>I438+J438</f>
        <v>647.87</v>
      </c>
      <c r="Q438" s="231">
        <f>ROUND(I438*H438,2)</f>
        <v>0</v>
      </c>
      <c r="R438" s="231">
        <f>ROUND(J438*H438,2)</f>
        <v>647.87</v>
      </c>
      <c r="S438" s="77"/>
      <c r="T438" s="232">
        <f>S438*H438</f>
        <v>0</v>
      </c>
      <c r="U438" s="232">
        <v>0</v>
      </c>
      <c r="V438" s="232">
        <f>U438*H438</f>
        <v>0</v>
      </c>
      <c r="W438" s="232">
        <v>0</v>
      </c>
      <c r="X438" s="232">
        <f>W438*H438</f>
        <v>0</v>
      </c>
      <c r="Y438" s="233" t="s">
        <v>1</v>
      </c>
      <c r="AR438" s="11" t="s">
        <v>149</v>
      </c>
      <c r="AT438" s="11" t="s">
        <v>144</v>
      </c>
      <c r="AU438" s="11" t="s">
        <v>82</v>
      </c>
      <c r="AY438" s="11" t="s">
        <v>142</v>
      </c>
      <c r="BE438" s="130">
        <f>IF(O438="základní",K438,0)</f>
        <v>647.87</v>
      </c>
      <c r="BF438" s="130">
        <f>IF(O438="snížená",K438,0)</f>
        <v>0</v>
      </c>
      <c r="BG438" s="130">
        <f>IF(O438="zákl. přenesená",K438,0)</f>
        <v>0</v>
      </c>
      <c r="BH438" s="130">
        <f>IF(O438="sníž. přenesená",K438,0)</f>
        <v>0</v>
      </c>
      <c r="BI438" s="130">
        <f>IF(O438="nulová",K438,0)</f>
        <v>0</v>
      </c>
      <c r="BJ438" s="11" t="s">
        <v>82</v>
      </c>
      <c r="BK438" s="130">
        <f>ROUND(P438*H438,2)</f>
        <v>647.87</v>
      </c>
      <c r="BL438" s="11" t="s">
        <v>149</v>
      </c>
      <c r="BM438" s="11" t="s">
        <v>1001</v>
      </c>
    </row>
    <row r="439" s="1" customFormat="1">
      <c r="B439" s="36"/>
      <c r="C439" s="37"/>
      <c r="D439" s="234" t="s">
        <v>151</v>
      </c>
      <c r="E439" s="37"/>
      <c r="F439" s="235" t="s">
        <v>1002</v>
      </c>
      <c r="G439" s="37"/>
      <c r="H439" s="37"/>
      <c r="I439" s="145"/>
      <c r="J439" s="145"/>
      <c r="K439" s="37"/>
      <c r="L439" s="37"/>
      <c r="M439" s="38"/>
      <c r="N439" s="236"/>
      <c r="O439" s="77"/>
      <c r="P439" s="77"/>
      <c r="Q439" s="77"/>
      <c r="R439" s="77"/>
      <c r="S439" s="77"/>
      <c r="T439" s="77"/>
      <c r="U439" s="77"/>
      <c r="V439" s="77"/>
      <c r="W439" s="77"/>
      <c r="X439" s="77"/>
      <c r="Y439" s="78"/>
      <c r="AT439" s="11" t="s">
        <v>151</v>
      </c>
      <c r="AU439" s="11" t="s">
        <v>82</v>
      </c>
    </row>
    <row r="440" s="1" customFormat="1" ht="22.5" customHeight="1">
      <c r="B440" s="36"/>
      <c r="C440" s="222" t="s">
        <v>1003</v>
      </c>
      <c r="D440" s="222" t="s">
        <v>144</v>
      </c>
      <c r="E440" s="223" t="s">
        <v>1004</v>
      </c>
      <c r="F440" s="224" t="s">
        <v>1005</v>
      </c>
      <c r="G440" s="225" t="s">
        <v>147</v>
      </c>
      <c r="H440" s="226">
        <v>1</v>
      </c>
      <c r="I440" s="227">
        <v>0</v>
      </c>
      <c r="J440" s="227">
        <v>719.97000000000003</v>
      </c>
      <c r="K440" s="228">
        <f>ROUND(P440*H440,2)</f>
        <v>719.97000000000003</v>
      </c>
      <c r="L440" s="224" t="s">
        <v>148</v>
      </c>
      <c r="M440" s="38"/>
      <c r="N440" s="229" t="s">
        <v>1</v>
      </c>
      <c r="O440" s="230" t="s">
        <v>43</v>
      </c>
      <c r="P440" s="231">
        <f>I440+J440</f>
        <v>719.97000000000003</v>
      </c>
      <c r="Q440" s="231">
        <f>ROUND(I440*H440,2)</f>
        <v>0</v>
      </c>
      <c r="R440" s="231">
        <f>ROUND(J440*H440,2)</f>
        <v>719.97000000000003</v>
      </c>
      <c r="S440" s="77"/>
      <c r="T440" s="232">
        <f>S440*H440</f>
        <v>0</v>
      </c>
      <c r="U440" s="232">
        <v>0</v>
      </c>
      <c r="V440" s="232">
        <f>U440*H440</f>
        <v>0</v>
      </c>
      <c r="W440" s="232">
        <v>0</v>
      </c>
      <c r="X440" s="232">
        <f>W440*H440</f>
        <v>0</v>
      </c>
      <c r="Y440" s="233" t="s">
        <v>1</v>
      </c>
      <c r="AR440" s="11" t="s">
        <v>149</v>
      </c>
      <c r="AT440" s="11" t="s">
        <v>144</v>
      </c>
      <c r="AU440" s="11" t="s">
        <v>82</v>
      </c>
      <c r="AY440" s="11" t="s">
        <v>142</v>
      </c>
      <c r="BE440" s="130">
        <f>IF(O440="základní",K440,0)</f>
        <v>719.97000000000003</v>
      </c>
      <c r="BF440" s="130">
        <f>IF(O440="snížená",K440,0)</f>
        <v>0</v>
      </c>
      <c r="BG440" s="130">
        <f>IF(O440="zákl. přenesená",K440,0)</f>
        <v>0</v>
      </c>
      <c r="BH440" s="130">
        <f>IF(O440="sníž. přenesená",K440,0)</f>
        <v>0</v>
      </c>
      <c r="BI440" s="130">
        <f>IF(O440="nulová",K440,0)</f>
        <v>0</v>
      </c>
      <c r="BJ440" s="11" t="s">
        <v>82</v>
      </c>
      <c r="BK440" s="130">
        <f>ROUND(P440*H440,2)</f>
        <v>719.97000000000003</v>
      </c>
      <c r="BL440" s="11" t="s">
        <v>149</v>
      </c>
      <c r="BM440" s="11" t="s">
        <v>1006</v>
      </c>
    </row>
    <row r="441" s="1" customFormat="1">
      <c r="B441" s="36"/>
      <c r="C441" s="37"/>
      <c r="D441" s="234" t="s">
        <v>151</v>
      </c>
      <c r="E441" s="37"/>
      <c r="F441" s="235" t="s">
        <v>1007</v>
      </c>
      <c r="G441" s="37"/>
      <c r="H441" s="37"/>
      <c r="I441" s="145"/>
      <c r="J441" s="145"/>
      <c r="K441" s="37"/>
      <c r="L441" s="37"/>
      <c r="M441" s="38"/>
      <c r="N441" s="236"/>
      <c r="O441" s="77"/>
      <c r="P441" s="77"/>
      <c r="Q441" s="77"/>
      <c r="R441" s="77"/>
      <c r="S441" s="77"/>
      <c r="T441" s="77"/>
      <c r="U441" s="77"/>
      <c r="V441" s="77"/>
      <c r="W441" s="77"/>
      <c r="X441" s="77"/>
      <c r="Y441" s="78"/>
      <c r="AT441" s="11" t="s">
        <v>151</v>
      </c>
      <c r="AU441" s="11" t="s">
        <v>82</v>
      </c>
    </row>
    <row r="442" s="1" customFormat="1" ht="22.5" customHeight="1">
      <c r="B442" s="36"/>
      <c r="C442" s="222" t="s">
        <v>1008</v>
      </c>
      <c r="D442" s="222" t="s">
        <v>144</v>
      </c>
      <c r="E442" s="223" t="s">
        <v>1009</v>
      </c>
      <c r="F442" s="224" t="s">
        <v>1010</v>
      </c>
      <c r="G442" s="225" t="s">
        <v>147</v>
      </c>
      <c r="H442" s="226">
        <v>1</v>
      </c>
      <c r="I442" s="227">
        <v>0</v>
      </c>
      <c r="J442" s="227">
        <v>1215.4000000000001</v>
      </c>
      <c r="K442" s="228">
        <f>ROUND(P442*H442,2)</f>
        <v>1215.4000000000001</v>
      </c>
      <c r="L442" s="224" t="s">
        <v>148</v>
      </c>
      <c r="M442" s="38"/>
      <c r="N442" s="229" t="s">
        <v>1</v>
      </c>
      <c r="O442" s="230" t="s">
        <v>43</v>
      </c>
      <c r="P442" s="231">
        <f>I442+J442</f>
        <v>1215.4000000000001</v>
      </c>
      <c r="Q442" s="231">
        <f>ROUND(I442*H442,2)</f>
        <v>0</v>
      </c>
      <c r="R442" s="231">
        <f>ROUND(J442*H442,2)</f>
        <v>1215.4000000000001</v>
      </c>
      <c r="S442" s="77"/>
      <c r="T442" s="232">
        <f>S442*H442</f>
        <v>0</v>
      </c>
      <c r="U442" s="232">
        <v>0</v>
      </c>
      <c r="V442" s="232">
        <f>U442*H442</f>
        <v>0</v>
      </c>
      <c r="W442" s="232">
        <v>0</v>
      </c>
      <c r="X442" s="232">
        <f>W442*H442</f>
        <v>0</v>
      </c>
      <c r="Y442" s="233" t="s">
        <v>1</v>
      </c>
      <c r="AR442" s="11" t="s">
        <v>149</v>
      </c>
      <c r="AT442" s="11" t="s">
        <v>144</v>
      </c>
      <c r="AU442" s="11" t="s">
        <v>82</v>
      </c>
      <c r="AY442" s="11" t="s">
        <v>142</v>
      </c>
      <c r="BE442" s="130">
        <f>IF(O442="základní",K442,0)</f>
        <v>1215.4000000000001</v>
      </c>
      <c r="BF442" s="130">
        <f>IF(O442="snížená",K442,0)</f>
        <v>0</v>
      </c>
      <c r="BG442" s="130">
        <f>IF(O442="zákl. přenesená",K442,0)</f>
        <v>0</v>
      </c>
      <c r="BH442" s="130">
        <f>IF(O442="sníž. přenesená",K442,0)</f>
        <v>0</v>
      </c>
      <c r="BI442" s="130">
        <f>IF(O442="nulová",K442,0)</f>
        <v>0</v>
      </c>
      <c r="BJ442" s="11" t="s">
        <v>82</v>
      </c>
      <c r="BK442" s="130">
        <f>ROUND(P442*H442,2)</f>
        <v>1215.4000000000001</v>
      </c>
      <c r="BL442" s="11" t="s">
        <v>149</v>
      </c>
      <c r="BM442" s="11" t="s">
        <v>1011</v>
      </c>
    </row>
    <row r="443" s="1" customFormat="1">
      <c r="B443" s="36"/>
      <c r="C443" s="37"/>
      <c r="D443" s="234" t="s">
        <v>151</v>
      </c>
      <c r="E443" s="37"/>
      <c r="F443" s="235" t="s">
        <v>1012</v>
      </c>
      <c r="G443" s="37"/>
      <c r="H443" s="37"/>
      <c r="I443" s="145"/>
      <c r="J443" s="145"/>
      <c r="K443" s="37"/>
      <c r="L443" s="37"/>
      <c r="M443" s="38"/>
      <c r="N443" s="236"/>
      <c r="O443" s="77"/>
      <c r="P443" s="77"/>
      <c r="Q443" s="77"/>
      <c r="R443" s="77"/>
      <c r="S443" s="77"/>
      <c r="T443" s="77"/>
      <c r="U443" s="77"/>
      <c r="V443" s="77"/>
      <c r="W443" s="77"/>
      <c r="X443" s="77"/>
      <c r="Y443" s="78"/>
      <c r="AT443" s="11" t="s">
        <v>151</v>
      </c>
      <c r="AU443" s="11" t="s">
        <v>82</v>
      </c>
    </row>
    <row r="444" s="1" customFormat="1" ht="22.5" customHeight="1">
      <c r="B444" s="36"/>
      <c r="C444" s="222" t="s">
        <v>1013</v>
      </c>
      <c r="D444" s="222" t="s">
        <v>144</v>
      </c>
      <c r="E444" s="223" t="s">
        <v>1014</v>
      </c>
      <c r="F444" s="224" t="s">
        <v>1015</v>
      </c>
      <c r="G444" s="225" t="s">
        <v>147</v>
      </c>
      <c r="H444" s="226">
        <v>1</v>
      </c>
      <c r="I444" s="227">
        <v>0</v>
      </c>
      <c r="J444" s="227">
        <v>1812.8</v>
      </c>
      <c r="K444" s="228">
        <f>ROUND(P444*H444,2)</f>
        <v>1812.8</v>
      </c>
      <c r="L444" s="224" t="s">
        <v>148</v>
      </c>
      <c r="M444" s="38"/>
      <c r="N444" s="229" t="s">
        <v>1</v>
      </c>
      <c r="O444" s="230" t="s">
        <v>43</v>
      </c>
      <c r="P444" s="231">
        <f>I444+J444</f>
        <v>1812.8</v>
      </c>
      <c r="Q444" s="231">
        <f>ROUND(I444*H444,2)</f>
        <v>0</v>
      </c>
      <c r="R444" s="231">
        <f>ROUND(J444*H444,2)</f>
        <v>1812.8</v>
      </c>
      <c r="S444" s="77"/>
      <c r="T444" s="232">
        <f>S444*H444</f>
        <v>0</v>
      </c>
      <c r="U444" s="232">
        <v>0</v>
      </c>
      <c r="V444" s="232">
        <f>U444*H444</f>
        <v>0</v>
      </c>
      <c r="W444" s="232">
        <v>0</v>
      </c>
      <c r="X444" s="232">
        <f>W444*H444</f>
        <v>0</v>
      </c>
      <c r="Y444" s="233" t="s">
        <v>1</v>
      </c>
      <c r="AR444" s="11" t="s">
        <v>149</v>
      </c>
      <c r="AT444" s="11" t="s">
        <v>144</v>
      </c>
      <c r="AU444" s="11" t="s">
        <v>82</v>
      </c>
      <c r="AY444" s="11" t="s">
        <v>142</v>
      </c>
      <c r="BE444" s="130">
        <f>IF(O444="základní",K444,0)</f>
        <v>1812.8</v>
      </c>
      <c r="BF444" s="130">
        <f>IF(O444="snížená",K444,0)</f>
        <v>0</v>
      </c>
      <c r="BG444" s="130">
        <f>IF(O444="zákl. přenesená",K444,0)</f>
        <v>0</v>
      </c>
      <c r="BH444" s="130">
        <f>IF(O444="sníž. přenesená",K444,0)</f>
        <v>0</v>
      </c>
      <c r="BI444" s="130">
        <f>IF(O444="nulová",K444,0)</f>
        <v>0</v>
      </c>
      <c r="BJ444" s="11" t="s">
        <v>82</v>
      </c>
      <c r="BK444" s="130">
        <f>ROUND(P444*H444,2)</f>
        <v>1812.8</v>
      </c>
      <c r="BL444" s="11" t="s">
        <v>149</v>
      </c>
      <c r="BM444" s="11" t="s">
        <v>1016</v>
      </c>
    </row>
    <row r="445" s="1" customFormat="1">
      <c r="B445" s="36"/>
      <c r="C445" s="37"/>
      <c r="D445" s="234" t="s">
        <v>151</v>
      </c>
      <c r="E445" s="37"/>
      <c r="F445" s="235" t="s">
        <v>1017</v>
      </c>
      <c r="G445" s="37"/>
      <c r="H445" s="37"/>
      <c r="I445" s="145"/>
      <c r="J445" s="145"/>
      <c r="K445" s="37"/>
      <c r="L445" s="37"/>
      <c r="M445" s="38"/>
      <c r="N445" s="236"/>
      <c r="O445" s="77"/>
      <c r="P445" s="77"/>
      <c r="Q445" s="77"/>
      <c r="R445" s="77"/>
      <c r="S445" s="77"/>
      <c r="T445" s="77"/>
      <c r="U445" s="77"/>
      <c r="V445" s="77"/>
      <c r="W445" s="77"/>
      <c r="X445" s="77"/>
      <c r="Y445" s="78"/>
      <c r="AT445" s="11" t="s">
        <v>151</v>
      </c>
      <c r="AU445" s="11" t="s">
        <v>82</v>
      </c>
    </row>
    <row r="446" s="1" customFormat="1" ht="22.5" customHeight="1">
      <c r="B446" s="36"/>
      <c r="C446" s="222" t="s">
        <v>1018</v>
      </c>
      <c r="D446" s="222" t="s">
        <v>144</v>
      </c>
      <c r="E446" s="223" t="s">
        <v>1019</v>
      </c>
      <c r="F446" s="224" t="s">
        <v>1020</v>
      </c>
      <c r="G446" s="225" t="s">
        <v>147</v>
      </c>
      <c r="H446" s="226">
        <v>1</v>
      </c>
      <c r="I446" s="227">
        <v>0</v>
      </c>
      <c r="J446" s="227">
        <v>4841</v>
      </c>
      <c r="K446" s="228">
        <f>ROUND(P446*H446,2)</f>
        <v>4841</v>
      </c>
      <c r="L446" s="224" t="s">
        <v>148</v>
      </c>
      <c r="M446" s="38"/>
      <c r="N446" s="229" t="s">
        <v>1</v>
      </c>
      <c r="O446" s="230" t="s">
        <v>43</v>
      </c>
      <c r="P446" s="231">
        <f>I446+J446</f>
        <v>4841</v>
      </c>
      <c r="Q446" s="231">
        <f>ROUND(I446*H446,2)</f>
        <v>0</v>
      </c>
      <c r="R446" s="231">
        <f>ROUND(J446*H446,2)</f>
        <v>4841</v>
      </c>
      <c r="S446" s="77"/>
      <c r="T446" s="232">
        <f>S446*H446</f>
        <v>0</v>
      </c>
      <c r="U446" s="232">
        <v>0</v>
      </c>
      <c r="V446" s="232">
        <f>U446*H446</f>
        <v>0</v>
      </c>
      <c r="W446" s="232">
        <v>0</v>
      </c>
      <c r="X446" s="232">
        <f>W446*H446</f>
        <v>0</v>
      </c>
      <c r="Y446" s="233" t="s">
        <v>1</v>
      </c>
      <c r="AR446" s="11" t="s">
        <v>149</v>
      </c>
      <c r="AT446" s="11" t="s">
        <v>144</v>
      </c>
      <c r="AU446" s="11" t="s">
        <v>82</v>
      </c>
      <c r="AY446" s="11" t="s">
        <v>142</v>
      </c>
      <c r="BE446" s="130">
        <f>IF(O446="základní",K446,0)</f>
        <v>4841</v>
      </c>
      <c r="BF446" s="130">
        <f>IF(O446="snížená",K446,0)</f>
        <v>0</v>
      </c>
      <c r="BG446" s="130">
        <f>IF(O446="zákl. přenesená",K446,0)</f>
        <v>0</v>
      </c>
      <c r="BH446" s="130">
        <f>IF(O446="sníž. přenesená",K446,0)</f>
        <v>0</v>
      </c>
      <c r="BI446" s="130">
        <f>IF(O446="nulová",K446,0)</f>
        <v>0</v>
      </c>
      <c r="BJ446" s="11" t="s">
        <v>82</v>
      </c>
      <c r="BK446" s="130">
        <f>ROUND(P446*H446,2)</f>
        <v>4841</v>
      </c>
      <c r="BL446" s="11" t="s">
        <v>149</v>
      </c>
      <c r="BM446" s="11" t="s">
        <v>1021</v>
      </c>
    </row>
    <row r="447" s="1" customFormat="1">
      <c r="B447" s="36"/>
      <c r="C447" s="37"/>
      <c r="D447" s="234" t="s">
        <v>151</v>
      </c>
      <c r="E447" s="37"/>
      <c r="F447" s="235" t="s">
        <v>1022</v>
      </c>
      <c r="G447" s="37"/>
      <c r="H447" s="37"/>
      <c r="I447" s="145"/>
      <c r="J447" s="145"/>
      <c r="K447" s="37"/>
      <c r="L447" s="37"/>
      <c r="M447" s="38"/>
      <c r="N447" s="236"/>
      <c r="O447" s="77"/>
      <c r="P447" s="77"/>
      <c r="Q447" s="77"/>
      <c r="R447" s="77"/>
      <c r="S447" s="77"/>
      <c r="T447" s="77"/>
      <c r="U447" s="77"/>
      <c r="V447" s="77"/>
      <c r="W447" s="77"/>
      <c r="X447" s="77"/>
      <c r="Y447" s="78"/>
      <c r="AT447" s="11" t="s">
        <v>151</v>
      </c>
      <c r="AU447" s="11" t="s">
        <v>82</v>
      </c>
    </row>
    <row r="448" s="1" customFormat="1" ht="22.5" customHeight="1">
      <c r="B448" s="36"/>
      <c r="C448" s="222" t="s">
        <v>1023</v>
      </c>
      <c r="D448" s="222" t="s">
        <v>144</v>
      </c>
      <c r="E448" s="223" t="s">
        <v>1024</v>
      </c>
      <c r="F448" s="224" t="s">
        <v>1025</v>
      </c>
      <c r="G448" s="225" t="s">
        <v>147</v>
      </c>
      <c r="H448" s="226">
        <v>1</v>
      </c>
      <c r="I448" s="227">
        <v>0</v>
      </c>
      <c r="J448" s="227">
        <v>2760.4000000000001</v>
      </c>
      <c r="K448" s="228">
        <f>ROUND(P448*H448,2)</f>
        <v>2760.4000000000001</v>
      </c>
      <c r="L448" s="224" t="s">
        <v>148</v>
      </c>
      <c r="M448" s="38"/>
      <c r="N448" s="229" t="s">
        <v>1</v>
      </c>
      <c r="O448" s="230" t="s">
        <v>43</v>
      </c>
      <c r="P448" s="231">
        <f>I448+J448</f>
        <v>2760.4000000000001</v>
      </c>
      <c r="Q448" s="231">
        <f>ROUND(I448*H448,2)</f>
        <v>0</v>
      </c>
      <c r="R448" s="231">
        <f>ROUND(J448*H448,2)</f>
        <v>2760.4000000000001</v>
      </c>
      <c r="S448" s="77"/>
      <c r="T448" s="232">
        <f>S448*H448</f>
        <v>0</v>
      </c>
      <c r="U448" s="232">
        <v>0</v>
      </c>
      <c r="V448" s="232">
        <f>U448*H448</f>
        <v>0</v>
      </c>
      <c r="W448" s="232">
        <v>0</v>
      </c>
      <c r="X448" s="232">
        <f>W448*H448</f>
        <v>0</v>
      </c>
      <c r="Y448" s="233" t="s">
        <v>1</v>
      </c>
      <c r="AR448" s="11" t="s">
        <v>149</v>
      </c>
      <c r="AT448" s="11" t="s">
        <v>144</v>
      </c>
      <c r="AU448" s="11" t="s">
        <v>82</v>
      </c>
      <c r="AY448" s="11" t="s">
        <v>142</v>
      </c>
      <c r="BE448" s="130">
        <f>IF(O448="základní",K448,0)</f>
        <v>2760.4000000000001</v>
      </c>
      <c r="BF448" s="130">
        <f>IF(O448="snížená",K448,0)</f>
        <v>0</v>
      </c>
      <c r="BG448" s="130">
        <f>IF(O448="zákl. přenesená",K448,0)</f>
        <v>0</v>
      </c>
      <c r="BH448" s="130">
        <f>IF(O448="sníž. přenesená",K448,0)</f>
        <v>0</v>
      </c>
      <c r="BI448" s="130">
        <f>IF(O448="nulová",K448,0)</f>
        <v>0</v>
      </c>
      <c r="BJ448" s="11" t="s">
        <v>82</v>
      </c>
      <c r="BK448" s="130">
        <f>ROUND(P448*H448,2)</f>
        <v>2760.4000000000001</v>
      </c>
      <c r="BL448" s="11" t="s">
        <v>149</v>
      </c>
      <c r="BM448" s="11" t="s">
        <v>1026</v>
      </c>
    </row>
    <row r="449" s="1" customFormat="1">
      <c r="B449" s="36"/>
      <c r="C449" s="37"/>
      <c r="D449" s="234" t="s">
        <v>151</v>
      </c>
      <c r="E449" s="37"/>
      <c r="F449" s="235" t="s">
        <v>1027</v>
      </c>
      <c r="G449" s="37"/>
      <c r="H449" s="37"/>
      <c r="I449" s="145"/>
      <c r="J449" s="145"/>
      <c r="K449" s="37"/>
      <c r="L449" s="37"/>
      <c r="M449" s="38"/>
      <c r="N449" s="236"/>
      <c r="O449" s="77"/>
      <c r="P449" s="77"/>
      <c r="Q449" s="77"/>
      <c r="R449" s="77"/>
      <c r="S449" s="77"/>
      <c r="T449" s="77"/>
      <c r="U449" s="77"/>
      <c r="V449" s="77"/>
      <c r="W449" s="77"/>
      <c r="X449" s="77"/>
      <c r="Y449" s="78"/>
      <c r="AT449" s="11" t="s">
        <v>151</v>
      </c>
      <c r="AU449" s="11" t="s">
        <v>82</v>
      </c>
    </row>
    <row r="450" s="1" customFormat="1" ht="22.5" customHeight="1">
      <c r="B450" s="36"/>
      <c r="C450" s="222" t="s">
        <v>1028</v>
      </c>
      <c r="D450" s="222" t="s">
        <v>144</v>
      </c>
      <c r="E450" s="223" t="s">
        <v>1029</v>
      </c>
      <c r="F450" s="224" t="s">
        <v>1030</v>
      </c>
      <c r="G450" s="225" t="s">
        <v>147</v>
      </c>
      <c r="H450" s="226">
        <v>1</v>
      </c>
      <c r="I450" s="227">
        <v>0</v>
      </c>
      <c r="J450" s="227">
        <v>2111.5</v>
      </c>
      <c r="K450" s="228">
        <f>ROUND(P450*H450,2)</f>
        <v>2111.5</v>
      </c>
      <c r="L450" s="224" t="s">
        <v>148</v>
      </c>
      <c r="M450" s="38"/>
      <c r="N450" s="229" t="s">
        <v>1</v>
      </c>
      <c r="O450" s="230" t="s">
        <v>43</v>
      </c>
      <c r="P450" s="231">
        <f>I450+J450</f>
        <v>2111.5</v>
      </c>
      <c r="Q450" s="231">
        <f>ROUND(I450*H450,2)</f>
        <v>0</v>
      </c>
      <c r="R450" s="231">
        <f>ROUND(J450*H450,2)</f>
        <v>2111.5</v>
      </c>
      <c r="S450" s="77"/>
      <c r="T450" s="232">
        <f>S450*H450</f>
        <v>0</v>
      </c>
      <c r="U450" s="232">
        <v>0</v>
      </c>
      <c r="V450" s="232">
        <f>U450*H450</f>
        <v>0</v>
      </c>
      <c r="W450" s="232">
        <v>0</v>
      </c>
      <c r="X450" s="232">
        <f>W450*H450</f>
        <v>0</v>
      </c>
      <c r="Y450" s="233" t="s">
        <v>1</v>
      </c>
      <c r="AR450" s="11" t="s">
        <v>149</v>
      </c>
      <c r="AT450" s="11" t="s">
        <v>144</v>
      </c>
      <c r="AU450" s="11" t="s">
        <v>82</v>
      </c>
      <c r="AY450" s="11" t="s">
        <v>142</v>
      </c>
      <c r="BE450" s="130">
        <f>IF(O450="základní",K450,0)</f>
        <v>2111.5</v>
      </c>
      <c r="BF450" s="130">
        <f>IF(O450="snížená",K450,0)</f>
        <v>0</v>
      </c>
      <c r="BG450" s="130">
        <f>IF(O450="zákl. přenesená",K450,0)</f>
        <v>0</v>
      </c>
      <c r="BH450" s="130">
        <f>IF(O450="sníž. přenesená",K450,0)</f>
        <v>0</v>
      </c>
      <c r="BI450" s="130">
        <f>IF(O450="nulová",K450,0)</f>
        <v>0</v>
      </c>
      <c r="BJ450" s="11" t="s">
        <v>82</v>
      </c>
      <c r="BK450" s="130">
        <f>ROUND(P450*H450,2)</f>
        <v>2111.5</v>
      </c>
      <c r="BL450" s="11" t="s">
        <v>149</v>
      </c>
      <c r="BM450" s="11" t="s">
        <v>1031</v>
      </c>
    </row>
    <row r="451" s="1" customFormat="1">
      <c r="B451" s="36"/>
      <c r="C451" s="37"/>
      <c r="D451" s="234" t="s">
        <v>151</v>
      </c>
      <c r="E451" s="37"/>
      <c r="F451" s="235" t="s">
        <v>1032</v>
      </c>
      <c r="G451" s="37"/>
      <c r="H451" s="37"/>
      <c r="I451" s="145"/>
      <c r="J451" s="145"/>
      <c r="K451" s="37"/>
      <c r="L451" s="37"/>
      <c r="M451" s="38"/>
      <c r="N451" s="236"/>
      <c r="O451" s="77"/>
      <c r="P451" s="77"/>
      <c r="Q451" s="77"/>
      <c r="R451" s="77"/>
      <c r="S451" s="77"/>
      <c r="T451" s="77"/>
      <c r="U451" s="77"/>
      <c r="V451" s="77"/>
      <c r="W451" s="77"/>
      <c r="X451" s="77"/>
      <c r="Y451" s="78"/>
      <c r="AT451" s="11" t="s">
        <v>151</v>
      </c>
      <c r="AU451" s="11" t="s">
        <v>82</v>
      </c>
    </row>
    <row r="452" s="1" customFormat="1" ht="22.5" customHeight="1">
      <c r="B452" s="36"/>
      <c r="C452" s="222" t="s">
        <v>1033</v>
      </c>
      <c r="D452" s="222" t="s">
        <v>144</v>
      </c>
      <c r="E452" s="223" t="s">
        <v>1034</v>
      </c>
      <c r="F452" s="224" t="s">
        <v>1035</v>
      </c>
      <c r="G452" s="225" t="s">
        <v>147</v>
      </c>
      <c r="H452" s="226">
        <v>1</v>
      </c>
      <c r="I452" s="227">
        <v>0</v>
      </c>
      <c r="J452" s="227">
        <v>1215.4000000000001</v>
      </c>
      <c r="K452" s="228">
        <f>ROUND(P452*H452,2)</f>
        <v>1215.4000000000001</v>
      </c>
      <c r="L452" s="224" t="s">
        <v>148</v>
      </c>
      <c r="M452" s="38"/>
      <c r="N452" s="229" t="s">
        <v>1</v>
      </c>
      <c r="O452" s="230" t="s">
        <v>43</v>
      </c>
      <c r="P452" s="231">
        <f>I452+J452</f>
        <v>1215.4000000000001</v>
      </c>
      <c r="Q452" s="231">
        <f>ROUND(I452*H452,2)</f>
        <v>0</v>
      </c>
      <c r="R452" s="231">
        <f>ROUND(J452*H452,2)</f>
        <v>1215.4000000000001</v>
      </c>
      <c r="S452" s="77"/>
      <c r="T452" s="232">
        <f>S452*H452</f>
        <v>0</v>
      </c>
      <c r="U452" s="232">
        <v>0</v>
      </c>
      <c r="V452" s="232">
        <f>U452*H452</f>
        <v>0</v>
      </c>
      <c r="W452" s="232">
        <v>0</v>
      </c>
      <c r="X452" s="232">
        <f>W452*H452</f>
        <v>0</v>
      </c>
      <c r="Y452" s="233" t="s">
        <v>1</v>
      </c>
      <c r="AR452" s="11" t="s">
        <v>149</v>
      </c>
      <c r="AT452" s="11" t="s">
        <v>144</v>
      </c>
      <c r="AU452" s="11" t="s">
        <v>82</v>
      </c>
      <c r="AY452" s="11" t="s">
        <v>142</v>
      </c>
      <c r="BE452" s="130">
        <f>IF(O452="základní",K452,0)</f>
        <v>1215.4000000000001</v>
      </c>
      <c r="BF452" s="130">
        <f>IF(O452="snížená",K452,0)</f>
        <v>0</v>
      </c>
      <c r="BG452" s="130">
        <f>IF(O452="zákl. přenesená",K452,0)</f>
        <v>0</v>
      </c>
      <c r="BH452" s="130">
        <f>IF(O452="sníž. přenesená",K452,0)</f>
        <v>0</v>
      </c>
      <c r="BI452" s="130">
        <f>IF(O452="nulová",K452,0)</f>
        <v>0</v>
      </c>
      <c r="BJ452" s="11" t="s">
        <v>82</v>
      </c>
      <c r="BK452" s="130">
        <f>ROUND(P452*H452,2)</f>
        <v>1215.4000000000001</v>
      </c>
      <c r="BL452" s="11" t="s">
        <v>149</v>
      </c>
      <c r="BM452" s="11" t="s">
        <v>1036</v>
      </c>
    </row>
    <row r="453" s="1" customFormat="1">
      <c r="B453" s="36"/>
      <c r="C453" s="37"/>
      <c r="D453" s="234" t="s">
        <v>151</v>
      </c>
      <c r="E453" s="37"/>
      <c r="F453" s="235" t="s">
        <v>1037</v>
      </c>
      <c r="G453" s="37"/>
      <c r="H453" s="37"/>
      <c r="I453" s="145"/>
      <c r="J453" s="145"/>
      <c r="K453" s="37"/>
      <c r="L453" s="37"/>
      <c r="M453" s="38"/>
      <c r="N453" s="236"/>
      <c r="O453" s="77"/>
      <c r="P453" s="77"/>
      <c r="Q453" s="77"/>
      <c r="R453" s="77"/>
      <c r="S453" s="77"/>
      <c r="T453" s="77"/>
      <c r="U453" s="77"/>
      <c r="V453" s="77"/>
      <c r="W453" s="77"/>
      <c r="X453" s="77"/>
      <c r="Y453" s="78"/>
      <c r="AT453" s="11" t="s">
        <v>151</v>
      </c>
      <c r="AU453" s="11" t="s">
        <v>82</v>
      </c>
    </row>
    <row r="454" s="1" customFormat="1" ht="22.5" customHeight="1">
      <c r="B454" s="36"/>
      <c r="C454" s="222" t="s">
        <v>1038</v>
      </c>
      <c r="D454" s="222" t="s">
        <v>144</v>
      </c>
      <c r="E454" s="223" t="s">
        <v>1039</v>
      </c>
      <c r="F454" s="224" t="s">
        <v>1040</v>
      </c>
      <c r="G454" s="225" t="s">
        <v>147</v>
      </c>
      <c r="H454" s="226">
        <v>1</v>
      </c>
      <c r="I454" s="227">
        <v>0</v>
      </c>
      <c r="J454" s="227">
        <v>863.13999999999999</v>
      </c>
      <c r="K454" s="228">
        <f>ROUND(P454*H454,2)</f>
        <v>863.13999999999999</v>
      </c>
      <c r="L454" s="224" t="s">
        <v>148</v>
      </c>
      <c r="M454" s="38"/>
      <c r="N454" s="229" t="s">
        <v>1</v>
      </c>
      <c r="O454" s="230" t="s">
        <v>43</v>
      </c>
      <c r="P454" s="231">
        <f>I454+J454</f>
        <v>863.13999999999999</v>
      </c>
      <c r="Q454" s="231">
        <f>ROUND(I454*H454,2)</f>
        <v>0</v>
      </c>
      <c r="R454" s="231">
        <f>ROUND(J454*H454,2)</f>
        <v>863.13999999999999</v>
      </c>
      <c r="S454" s="77"/>
      <c r="T454" s="232">
        <f>S454*H454</f>
        <v>0</v>
      </c>
      <c r="U454" s="232">
        <v>0</v>
      </c>
      <c r="V454" s="232">
        <f>U454*H454</f>
        <v>0</v>
      </c>
      <c r="W454" s="232">
        <v>0</v>
      </c>
      <c r="X454" s="232">
        <f>W454*H454</f>
        <v>0</v>
      </c>
      <c r="Y454" s="233" t="s">
        <v>1</v>
      </c>
      <c r="AR454" s="11" t="s">
        <v>149</v>
      </c>
      <c r="AT454" s="11" t="s">
        <v>144</v>
      </c>
      <c r="AU454" s="11" t="s">
        <v>82</v>
      </c>
      <c r="AY454" s="11" t="s">
        <v>142</v>
      </c>
      <c r="BE454" s="130">
        <f>IF(O454="základní",K454,0)</f>
        <v>863.13999999999999</v>
      </c>
      <c r="BF454" s="130">
        <f>IF(O454="snížená",K454,0)</f>
        <v>0</v>
      </c>
      <c r="BG454" s="130">
        <f>IF(O454="zákl. přenesená",K454,0)</f>
        <v>0</v>
      </c>
      <c r="BH454" s="130">
        <f>IF(O454="sníž. přenesená",K454,0)</f>
        <v>0</v>
      </c>
      <c r="BI454" s="130">
        <f>IF(O454="nulová",K454,0)</f>
        <v>0</v>
      </c>
      <c r="BJ454" s="11" t="s">
        <v>82</v>
      </c>
      <c r="BK454" s="130">
        <f>ROUND(P454*H454,2)</f>
        <v>863.13999999999999</v>
      </c>
      <c r="BL454" s="11" t="s">
        <v>149</v>
      </c>
      <c r="BM454" s="11" t="s">
        <v>1041</v>
      </c>
    </row>
    <row r="455" s="1" customFormat="1">
      <c r="B455" s="36"/>
      <c r="C455" s="37"/>
      <c r="D455" s="234" t="s">
        <v>151</v>
      </c>
      <c r="E455" s="37"/>
      <c r="F455" s="235" t="s">
        <v>1042</v>
      </c>
      <c r="G455" s="37"/>
      <c r="H455" s="37"/>
      <c r="I455" s="145"/>
      <c r="J455" s="145"/>
      <c r="K455" s="37"/>
      <c r="L455" s="37"/>
      <c r="M455" s="38"/>
      <c r="N455" s="236"/>
      <c r="O455" s="77"/>
      <c r="P455" s="77"/>
      <c r="Q455" s="77"/>
      <c r="R455" s="77"/>
      <c r="S455" s="77"/>
      <c r="T455" s="77"/>
      <c r="U455" s="77"/>
      <c r="V455" s="77"/>
      <c r="W455" s="77"/>
      <c r="X455" s="77"/>
      <c r="Y455" s="78"/>
      <c r="AT455" s="11" t="s">
        <v>151</v>
      </c>
      <c r="AU455" s="11" t="s">
        <v>82</v>
      </c>
    </row>
    <row r="456" s="1" customFormat="1" ht="22.5" customHeight="1">
      <c r="B456" s="36"/>
      <c r="C456" s="222" t="s">
        <v>1043</v>
      </c>
      <c r="D456" s="222" t="s">
        <v>144</v>
      </c>
      <c r="E456" s="223" t="s">
        <v>1044</v>
      </c>
      <c r="F456" s="224" t="s">
        <v>1045</v>
      </c>
      <c r="G456" s="225" t="s">
        <v>147</v>
      </c>
      <c r="H456" s="226">
        <v>1</v>
      </c>
      <c r="I456" s="227">
        <v>0</v>
      </c>
      <c r="J456" s="227">
        <v>14523</v>
      </c>
      <c r="K456" s="228">
        <f>ROUND(P456*H456,2)</f>
        <v>14523</v>
      </c>
      <c r="L456" s="224" t="s">
        <v>148</v>
      </c>
      <c r="M456" s="38"/>
      <c r="N456" s="229" t="s">
        <v>1</v>
      </c>
      <c r="O456" s="230" t="s">
        <v>43</v>
      </c>
      <c r="P456" s="231">
        <f>I456+J456</f>
        <v>14523</v>
      </c>
      <c r="Q456" s="231">
        <f>ROUND(I456*H456,2)</f>
        <v>0</v>
      </c>
      <c r="R456" s="231">
        <f>ROUND(J456*H456,2)</f>
        <v>14523</v>
      </c>
      <c r="S456" s="77"/>
      <c r="T456" s="232">
        <f>S456*H456</f>
        <v>0</v>
      </c>
      <c r="U456" s="232">
        <v>0</v>
      </c>
      <c r="V456" s="232">
        <f>U456*H456</f>
        <v>0</v>
      </c>
      <c r="W456" s="232">
        <v>0</v>
      </c>
      <c r="X456" s="232">
        <f>W456*H456</f>
        <v>0</v>
      </c>
      <c r="Y456" s="233" t="s">
        <v>1</v>
      </c>
      <c r="AR456" s="11" t="s">
        <v>149</v>
      </c>
      <c r="AT456" s="11" t="s">
        <v>144</v>
      </c>
      <c r="AU456" s="11" t="s">
        <v>82</v>
      </c>
      <c r="AY456" s="11" t="s">
        <v>142</v>
      </c>
      <c r="BE456" s="130">
        <f>IF(O456="základní",K456,0)</f>
        <v>14523</v>
      </c>
      <c r="BF456" s="130">
        <f>IF(O456="snížená",K456,0)</f>
        <v>0</v>
      </c>
      <c r="BG456" s="130">
        <f>IF(O456="zákl. přenesená",K456,0)</f>
        <v>0</v>
      </c>
      <c r="BH456" s="130">
        <f>IF(O456="sníž. přenesená",K456,0)</f>
        <v>0</v>
      </c>
      <c r="BI456" s="130">
        <f>IF(O456="nulová",K456,0)</f>
        <v>0</v>
      </c>
      <c r="BJ456" s="11" t="s">
        <v>82</v>
      </c>
      <c r="BK456" s="130">
        <f>ROUND(P456*H456,2)</f>
        <v>14523</v>
      </c>
      <c r="BL456" s="11" t="s">
        <v>149</v>
      </c>
      <c r="BM456" s="11" t="s">
        <v>1046</v>
      </c>
    </row>
    <row r="457" s="1" customFormat="1">
      <c r="B457" s="36"/>
      <c r="C457" s="37"/>
      <c r="D457" s="234" t="s">
        <v>151</v>
      </c>
      <c r="E457" s="37"/>
      <c r="F457" s="235" t="s">
        <v>1047</v>
      </c>
      <c r="G457" s="37"/>
      <c r="H457" s="37"/>
      <c r="I457" s="145"/>
      <c r="J457" s="145"/>
      <c r="K457" s="37"/>
      <c r="L457" s="37"/>
      <c r="M457" s="38"/>
      <c r="N457" s="236"/>
      <c r="O457" s="77"/>
      <c r="P457" s="77"/>
      <c r="Q457" s="77"/>
      <c r="R457" s="77"/>
      <c r="S457" s="77"/>
      <c r="T457" s="77"/>
      <c r="U457" s="77"/>
      <c r="V457" s="77"/>
      <c r="W457" s="77"/>
      <c r="X457" s="77"/>
      <c r="Y457" s="78"/>
      <c r="AT457" s="11" t="s">
        <v>151</v>
      </c>
      <c r="AU457" s="11" t="s">
        <v>82</v>
      </c>
    </row>
    <row r="458" s="1" customFormat="1" ht="22.5" customHeight="1">
      <c r="B458" s="36"/>
      <c r="C458" s="222" t="s">
        <v>1048</v>
      </c>
      <c r="D458" s="222" t="s">
        <v>144</v>
      </c>
      <c r="E458" s="223" t="s">
        <v>1049</v>
      </c>
      <c r="F458" s="224" t="s">
        <v>1050</v>
      </c>
      <c r="G458" s="225" t="s">
        <v>147</v>
      </c>
      <c r="H458" s="226">
        <v>1</v>
      </c>
      <c r="I458" s="227">
        <v>0</v>
      </c>
      <c r="J458" s="227">
        <v>14523</v>
      </c>
      <c r="K458" s="228">
        <f>ROUND(P458*H458,2)</f>
        <v>14523</v>
      </c>
      <c r="L458" s="224" t="s">
        <v>148</v>
      </c>
      <c r="M458" s="38"/>
      <c r="N458" s="229" t="s">
        <v>1</v>
      </c>
      <c r="O458" s="230" t="s">
        <v>43</v>
      </c>
      <c r="P458" s="231">
        <f>I458+J458</f>
        <v>14523</v>
      </c>
      <c r="Q458" s="231">
        <f>ROUND(I458*H458,2)</f>
        <v>0</v>
      </c>
      <c r="R458" s="231">
        <f>ROUND(J458*H458,2)</f>
        <v>14523</v>
      </c>
      <c r="S458" s="77"/>
      <c r="T458" s="232">
        <f>S458*H458</f>
        <v>0</v>
      </c>
      <c r="U458" s="232">
        <v>0</v>
      </c>
      <c r="V458" s="232">
        <f>U458*H458</f>
        <v>0</v>
      </c>
      <c r="W458" s="232">
        <v>0</v>
      </c>
      <c r="X458" s="232">
        <f>W458*H458</f>
        <v>0</v>
      </c>
      <c r="Y458" s="233" t="s">
        <v>1</v>
      </c>
      <c r="AR458" s="11" t="s">
        <v>149</v>
      </c>
      <c r="AT458" s="11" t="s">
        <v>144</v>
      </c>
      <c r="AU458" s="11" t="s">
        <v>82</v>
      </c>
      <c r="AY458" s="11" t="s">
        <v>142</v>
      </c>
      <c r="BE458" s="130">
        <f>IF(O458="základní",K458,0)</f>
        <v>14523</v>
      </c>
      <c r="BF458" s="130">
        <f>IF(O458="snížená",K458,0)</f>
        <v>0</v>
      </c>
      <c r="BG458" s="130">
        <f>IF(O458="zákl. přenesená",K458,0)</f>
        <v>0</v>
      </c>
      <c r="BH458" s="130">
        <f>IF(O458="sníž. přenesená",K458,0)</f>
        <v>0</v>
      </c>
      <c r="BI458" s="130">
        <f>IF(O458="nulová",K458,0)</f>
        <v>0</v>
      </c>
      <c r="BJ458" s="11" t="s">
        <v>82</v>
      </c>
      <c r="BK458" s="130">
        <f>ROUND(P458*H458,2)</f>
        <v>14523</v>
      </c>
      <c r="BL458" s="11" t="s">
        <v>149</v>
      </c>
      <c r="BM458" s="11" t="s">
        <v>1051</v>
      </c>
    </row>
    <row r="459" s="1" customFormat="1">
      <c r="B459" s="36"/>
      <c r="C459" s="37"/>
      <c r="D459" s="234" t="s">
        <v>151</v>
      </c>
      <c r="E459" s="37"/>
      <c r="F459" s="235" t="s">
        <v>1052</v>
      </c>
      <c r="G459" s="37"/>
      <c r="H459" s="37"/>
      <c r="I459" s="145"/>
      <c r="J459" s="145"/>
      <c r="K459" s="37"/>
      <c r="L459" s="37"/>
      <c r="M459" s="38"/>
      <c r="N459" s="236"/>
      <c r="O459" s="77"/>
      <c r="P459" s="77"/>
      <c r="Q459" s="77"/>
      <c r="R459" s="77"/>
      <c r="S459" s="77"/>
      <c r="T459" s="77"/>
      <c r="U459" s="77"/>
      <c r="V459" s="77"/>
      <c r="W459" s="77"/>
      <c r="X459" s="77"/>
      <c r="Y459" s="78"/>
      <c r="AT459" s="11" t="s">
        <v>151</v>
      </c>
      <c r="AU459" s="11" t="s">
        <v>82</v>
      </c>
    </row>
    <row r="460" s="1" customFormat="1" ht="22.5" customHeight="1">
      <c r="B460" s="36"/>
      <c r="C460" s="222" t="s">
        <v>1053</v>
      </c>
      <c r="D460" s="222" t="s">
        <v>144</v>
      </c>
      <c r="E460" s="223" t="s">
        <v>1054</v>
      </c>
      <c r="F460" s="224" t="s">
        <v>1055</v>
      </c>
      <c r="G460" s="225" t="s">
        <v>147</v>
      </c>
      <c r="H460" s="226">
        <v>1</v>
      </c>
      <c r="I460" s="227">
        <v>0</v>
      </c>
      <c r="J460" s="227">
        <v>14523</v>
      </c>
      <c r="K460" s="228">
        <f>ROUND(P460*H460,2)</f>
        <v>14523</v>
      </c>
      <c r="L460" s="224" t="s">
        <v>148</v>
      </c>
      <c r="M460" s="38"/>
      <c r="N460" s="229" t="s">
        <v>1</v>
      </c>
      <c r="O460" s="230" t="s">
        <v>43</v>
      </c>
      <c r="P460" s="231">
        <f>I460+J460</f>
        <v>14523</v>
      </c>
      <c r="Q460" s="231">
        <f>ROUND(I460*H460,2)</f>
        <v>0</v>
      </c>
      <c r="R460" s="231">
        <f>ROUND(J460*H460,2)</f>
        <v>14523</v>
      </c>
      <c r="S460" s="77"/>
      <c r="T460" s="232">
        <f>S460*H460</f>
        <v>0</v>
      </c>
      <c r="U460" s="232">
        <v>0</v>
      </c>
      <c r="V460" s="232">
        <f>U460*H460</f>
        <v>0</v>
      </c>
      <c r="W460" s="232">
        <v>0</v>
      </c>
      <c r="X460" s="232">
        <f>W460*H460</f>
        <v>0</v>
      </c>
      <c r="Y460" s="233" t="s">
        <v>1</v>
      </c>
      <c r="AR460" s="11" t="s">
        <v>149</v>
      </c>
      <c r="AT460" s="11" t="s">
        <v>144</v>
      </c>
      <c r="AU460" s="11" t="s">
        <v>82</v>
      </c>
      <c r="AY460" s="11" t="s">
        <v>142</v>
      </c>
      <c r="BE460" s="130">
        <f>IF(O460="základní",K460,0)</f>
        <v>14523</v>
      </c>
      <c r="BF460" s="130">
        <f>IF(O460="snížená",K460,0)</f>
        <v>0</v>
      </c>
      <c r="BG460" s="130">
        <f>IF(O460="zákl. přenesená",K460,0)</f>
        <v>0</v>
      </c>
      <c r="BH460" s="130">
        <f>IF(O460="sníž. přenesená",K460,0)</f>
        <v>0</v>
      </c>
      <c r="BI460" s="130">
        <f>IF(O460="nulová",K460,0)</f>
        <v>0</v>
      </c>
      <c r="BJ460" s="11" t="s">
        <v>82</v>
      </c>
      <c r="BK460" s="130">
        <f>ROUND(P460*H460,2)</f>
        <v>14523</v>
      </c>
      <c r="BL460" s="11" t="s">
        <v>149</v>
      </c>
      <c r="BM460" s="11" t="s">
        <v>1056</v>
      </c>
    </row>
    <row r="461" s="1" customFormat="1">
      <c r="B461" s="36"/>
      <c r="C461" s="37"/>
      <c r="D461" s="234" t="s">
        <v>151</v>
      </c>
      <c r="E461" s="37"/>
      <c r="F461" s="235" t="s">
        <v>1057</v>
      </c>
      <c r="G461" s="37"/>
      <c r="H461" s="37"/>
      <c r="I461" s="145"/>
      <c r="J461" s="145"/>
      <c r="K461" s="37"/>
      <c r="L461" s="37"/>
      <c r="M461" s="38"/>
      <c r="N461" s="236"/>
      <c r="O461" s="77"/>
      <c r="P461" s="77"/>
      <c r="Q461" s="77"/>
      <c r="R461" s="77"/>
      <c r="S461" s="77"/>
      <c r="T461" s="77"/>
      <c r="U461" s="77"/>
      <c r="V461" s="77"/>
      <c r="W461" s="77"/>
      <c r="X461" s="77"/>
      <c r="Y461" s="78"/>
      <c r="AT461" s="11" t="s">
        <v>151</v>
      </c>
      <c r="AU461" s="11" t="s">
        <v>82</v>
      </c>
    </row>
    <row r="462" s="1" customFormat="1" ht="22.5" customHeight="1">
      <c r="B462" s="36"/>
      <c r="C462" s="222" t="s">
        <v>1058</v>
      </c>
      <c r="D462" s="222" t="s">
        <v>144</v>
      </c>
      <c r="E462" s="223" t="s">
        <v>1059</v>
      </c>
      <c r="F462" s="224" t="s">
        <v>1060</v>
      </c>
      <c r="G462" s="225" t="s">
        <v>147</v>
      </c>
      <c r="H462" s="226">
        <v>1</v>
      </c>
      <c r="I462" s="227">
        <v>0</v>
      </c>
      <c r="J462" s="227">
        <v>14523</v>
      </c>
      <c r="K462" s="228">
        <f>ROUND(P462*H462,2)</f>
        <v>14523</v>
      </c>
      <c r="L462" s="224" t="s">
        <v>148</v>
      </c>
      <c r="M462" s="38"/>
      <c r="N462" s="229" t="s">
        <v>1</v>
      </c>
      <c r="O462" s="230" t="s">
        <v>43</v>
      </c>
      <c r="P462" s="231">
        <f>I462+J462</f>
        <v>14523</v>
      </c>
      <c r="Q462" s="231">
        <f>ROUND(I462*H462,2)</f>
        <v>0</v>
      </c>
      <c r="R462" s="231">
        <f>ROUND(J462*H462,2)</f>
        <v>14523</v>
      </c>
      <c r="S462" s="77"/>
      <c r="T462" s="232">
        <f>S462*H462</f>
        <v>0</v>
      </c>
      <c r="U462" s="232">
        <v>0</v>
      </c>
      <c r="V462" s="232">
        <f>U462*H462</f>
        <v>0</v>
      </c>
      <c r="W462" s="232">
        <v>0</v>
      </c>
      <c r="X462" s="232">
        <f>W462*H462</f>
        <v>0</v>
      </c>
      <c r="Y462" s="233" t="s">
        <v>1</v>
      </c>
      <c r="AR462" s="11" t="s">
        <v>149</v>
      </c>
      <c r="AT462" s="11" t="s">
        <v>144</v>
      </c>
      <c r="AU462" s="11" t="s">
        <v>82</v>
      </c>
      <c r="AY462" s="11" t="s">
        <v>142</v>
      </c>
      <c r="BE462" s="130">
        <f>IF(O462="základní",K462,0)</f>
        <v>14523</v>
      </c>
      <c r="BF462" s="130">
        <f>IF(O462="snížená",K462,0)</f>
        <v>0</v>
      </c>
      <c r="BG462" s="130">
        <f>IF(O462="zákl. přenesená",K462,0)</f>
        <v>0</v>
      </c>
      <c r="BH462" s="130">
        <f>IF(O462="sníž. přenesená",K462,0)</f>
        <v>0</v>
      </c>
      <c r="BI462" s="130">
        <f>IF(O462="nulová",K462,0)</f>
        <v>0</v>
      </c>
      <c r="BJ462" s="11" t="s">
        <v>82</v>
      </c>
      <c r="BK462" s="130">
        <f>ROUND(P462*H462,2)</f>
        <v>14523</v>
      </c>
      <c r="BL462" s="11" t="s">
        <v>149</v>
      </c>
      <c r="BM462" s="11" t="s">
        <v>1061</v>
      </c>
    </row>
    <row r="463" s="1" customFormat="1">
      <c r="B463" s="36"/>
      <c r="C463" s="37"/>
      <c r="D463" s="234" t="s">
        <v>151</v>
      </c>
      <c r="E463" s="37"/>
      <c r="F463" s="235" t="s">
        <v>1062</v>
      </c>
      <c r="G463" s="37"/>
      <c r="H463" s="37"/>
      <c r="I463" s="145"/>
      <c r="J463" s="145"/>
      <c r="K463" s="37"/>
      <c r="L463" s="37"/>
      <c r="M463" s="38"/>
      <c r="N463" s="236"/>
      <c r="O463" s="77"/>
      <c r="P463" s="77"/>
      <c r="Q463" s="77"/>
      <c r="R463" s="77"/>
      <c r="S463" s="77"/>
      <c r="T463" s="77"/>
      <c r="U463" s="77"/>
      <c r="V463" s="77"/>
      <c r="W463" s="77"/>
      <c r="X463" s="77"/>
      <c r="Y463" s="78"/>
      <c r="AT463" s="11" t="s">
        <v>151</v>
      </c>
      <c r="AU463" s="11" t="s">
        <v>82</v>
      </c>
    </row>
    <row r="464" s="1" customFormat="1" ht="22.5" customHeight="1">
      <c r="B464" s="36"/>
      <c r="C464" s="222" t="s">
        <v>1063</v>
      </c>
      <c r="D464" s="222" t="s">
        <v>144</v>
      </c>
      <c r="E464" s="223" t="s">
        <v>1064</v>
      </c>
      <c r="F464" s="224" t="s">
        <v>1065</v>
      </c>
      <c r="G464" s="225" t="s">
        <v>147</v>
      </c>
      <c r="H464" s="226">
        <v>1</v>
      </c>
      <c r="I464" s="227">
        <v>0</v>
      </c>
      <c r="J464" s="227">
        <v>14523</v>
      </c>
      <c r="K464" s="228">
        <f>ROUND(P464*H464,2)</f>
        <v>14523</v>
      </c>
      <c r="L464" s="224" t="s">
        <v>148</v>
      </c>
      <c r="M464" s="38"/>
      <c r="N464" s="229" t="s">
        <v>1</v>
      </c>
      <c r="O464" s="230" t="s">
        <v>43</v>
      </c>
      <c r="P464" s="231">
        <f>I464+J464</f>
        <v>14523</v>
      </c>
      <c r="Q464" s="231">
        <f>ROUND(I464*H464,2)</f>
        <v>0</v>
      </c>
      <c r="R464" s="231">
        <f>ROUND(J464*H464,2)</f>
        <v>14523</v>
      </c>
      <c r="S464" s="77"/>
      <c r="T464" s="232">
        <f>S464*H464</f>
        <v>0</v>
      </c>
      <c r="U464" s="232">
        <v>0</v>
      </c>
      <c r="V464" s="232">
        <f>U464*H464</f>
        <v>0</v>
      </c>
      <c r="W464" s="232">
        <v>0</v>
      </c>
      <c r="X464" s="232">
        <f>W464*H464</f>
        <v>0</v>
      </c>
      <c r="Y464" s="233" t="s">
        <v>1</v>
      </c>
      <c r="AR464" s="11" t="s">
        <v>149</v>
      </c>
      <c r="AT464" s="11" t="s">
        <v>144</v>
      </c>
      <c r="AU464" s="11" t="s">
        <v>82</v>
      </c>
      <c r="AY464" s="11" t="s">
        <v>142</v>
      </c>
      <c r="BE464" s="130">
        <f>IF(O464="základní",K464,0)</f>
        <v>14523</v>
      </c>
      <c r="BF464" s="130">
        <f>IF(O464="snížená",K464,0)</f>
        <v>0</v>
      </c>
      <c r="BG464" s="130">
        <f>IF(O464="zákl. přenesená",K464,0)</f>
        <v>0</v>
      </c>
      <c r="BH464" s="130">
        <f>IF(O464="sníž. přenesená",K464,0)</f>
        <v>0</v>
      </c>
      <c r="BI464" s="130">
        <f>IF(O464="nulová",K464,0)</f>
        <v>0</v>
      </c>
      <c r="BJ464" s="11" t="s">
        <v>82</v>
      </c>
      <c r="BK464" s="130">
        <f>ROUND(P464*H464,2)</f>
        <v>14523</v>
      </c>
      <c r="BL464" s="11" t="s">
        <v>149</v>
      </c>
      <c r="BM464" s="11" t="s">
        <v>1066</v>
      </c>
    </row>
    <row r="465" s="1" customFormat="1">
      <c r="B465" s="36"/>
      <c r="C465" s="37"/>
      <c r="D465" s="234" t="s">
        <v>151</v>
      </c>
      <c r="E465" s="37"/>
      <c r="F465" s="235" t="s">
        <v>1067</v>
      </c>
      <c r="G465" s="37"/>
      <c r="H465" s="37"/>
      <c r="I465" s="145"/>
      <c r="J465" s="145"/>
      <c r="K465" s="37"/>
      <c r="L465" s="37"/>
      <c r="M465" s="38"/>
      <c r="N465" s="236"/>
      <c r="O465" s="77"/>
      <c r="P465" s="77"/>
      <c r="Q465" s="77"/>
      <c r="R465" s="77"/>
      <c r="S465" s="77"/>
      <c r="T465" s="77"/>
      <c r="U465" s="77"/>
      <c r="V465" s="77"/>
      <c r="W465" s="77"/>
      <c r="X465" s="77"/>
      <c r="Y465" s="78"/>
      <c r="AT465" s="11" t="s">
        <v>151</v>
      </c>
      <c r="AU465" s="11" t="s">
        <v>82</v>
      </c>
    </row>
    <row r="466" s="1" customFormat="1" ht="22.5" customHeight="1">
      <c r="B466" s="36"/>
      <c r="C466" s="222" t="s">
        <v>1068</v>
      </c>
      <c r="D466" s="222" t="s">
        <v>144</v>
      </c>
      <c r="E466" s="223" t="s">
        <v>1069</v>
      </c>
      <c r="F466" s="224" t="s">
        <v>1070</v>
      </c>
      <c r="G466" s="225" t="s">
        <v>147</v>
      </c>
      <c r="H466" s="226">
        <v>1</v>
      </c>
      <c r="I466" s="227">
        <v>0</v>
      </c>
      <c r="J466" s="227">
        <v>14523</v>
      </c>
      <c r="K466" s="228">
        <f>ROUND(P466*H466,2)</f>
        <v>14523</v>
      </c>
      <c r="L466" s="224" t="s">
        <v>148</v>
      </c>
      <c r="M466" s="38"/>
      <c r="N466" s="229" t="s">
        <v>1</v>
      </c>
      <c r="O466" s="230" t="s">
        <v>43</v>
      </c>
      <c r="P466" s="231">
        <f>I466+J466</f>
        <v>14523</v>
      </c>
      <c r="Q466" s="231">
        <f>ROUND(I466*H466,2)</f>
        <v>0</v>
      </c>
      <c r="R466" s="231">
        <f>ROUND(J466*H466,2)</f>
        <v>14523</v>
      </c>
      <c r="S466" s="77"/>
      <c r="T466" s="232">
        <f>S466*H466</f>
        <v>0</v>
      </c>
      <c r="U466" s="232">
        <v>0</v>
      </c>
      <c r="V466" s="232">
        <f>U466*H466</f>
        <v>0</v>
      </c>
      <c r="W466" s="232">
        <v>0</v>
      </c>
      <c r="X466" s="232">
        <f>W466*H466</f>
        <v>0</v>
      </c>
      <c r="Y466" s="233" t="s">
        <v>1</v>
      </c>
      <c r="AR466" s="11" t="s">
        <v>149</v>
      </c>
      <c r="AT466" s="11" t="s">
        <v>144</v>
      </c>
      <c r="AU466" s="11" t="s">
        <v>82</v>
      </c>
      <c r="AY466" s="11" t="s">
        <v>142</v>
      </c>
      <c r="BE466" s="130">
        <f>IF(O466="základní",K466,0)</f>
        <v>14523</v>
      </c>
      <c r="BF466" s="130">
        <f>IF(O466="snížená",K466,0)</f>
        <v>0</v>
      </c>
      <c r="BG466" s="130">
        <f>IF(O466="zákl. přenesená",K466,0)</f>
        <v>0</v>
      </c>
      <c r="BH466" s="130">
        <f>IF(O466="sníž. přenesená",K466,0)</f>
        <v>0</v>
      </c>
      <c r="BI466" s="130">
        <f>IF(O466="nulová",K466,0)</f>
        <v>0</v>
      </c>
      <c r="BJ466" s="11" t="s">
        <v>82</v>
      </c>
      <c r="BK466" s="130">
        <f>ROUND(P466*H466,2)</f>
        <v>14523</v>
      </c>
      <c r="BL466" s="11" t="s">
        <v>149</v>
      </c>
      <c r="BM466" s="11" t="s">
        <v>1071</v>
      </c>
    </row>
    <row r="467" s="1" customFormat="1">
      <c r="B467" s="36"/>
      <c r="C467" s="37"/>
      <c r="D467" s="234" t="s">
        <v>151</v>
      </c>
      <c r="E467" s="37"/>
      <c r="F467" s="235" t="s">
        <v>1072</v>
      </c>
      <c r="G467" s="37"/>
      <c r="H467" s="37"/>
      <c r="I467" s="145"/>
      <c r="J467" s="145"/>
      <c r="K467" s="37"/>
      <c r="L467" s="37"/>
      <c r="M467" s="38"/>
      <c r="N467" s="236"/>
      <c r="O467" s="77"/>
      <c r="P467" s="77"/>
      <c r="Q467" s="77"/>
      <c r="R467" s="77"/>
      <c r="S467" s="77"/>
      <c r="T467" s="77"/>
      <c r="U467" s="77"/>
      <c r="V467" s="77"/>
      <c r="W467" s="77"/>
      <c r="X467" s="77"/>
      <c r="Y467" s="78"/>
      <c r="AT467" s="11" t="s">
        <v>151</v>
      </c>
      <c r="AU467" s="11" t="s">
        <v>82</v>
      </c>
    </row>
    <row r="468" s="1" customFormat="1" ht="22.5" customHeight="1">
      <c r="B468" s="36"/>
      <c r="C468" s="222" t="s">
        <v>1073</v>
      </c>
      <c r="D468" s="222" t="s">
        <v>144</v>
      </c>
      <c r="E468" s="223" t="s">
        <v>1074</v>
      </c>
      <c r="F468" s="224" t="s">
        <v>1075</v>
      </c>
      <c r="G468" s="225" t="s">
        <v>147</v>
      </c>
      <c r="H468" s="226">
        <v>1</v>
      </c>
      <c r="I468" s="227">
        <v>0</v>
      </c>
      <c r="J468" s="227">
        <v>14523</v>
      </c>
      <c r="K468" s="228">
        <f>ROUND(P468*H468,2)</f>
        <v>14523</v>
      </c>
      <c r="L468" s="224" t="s">
        <v>148</v>
      </c>
      <c r="M468" s="38"/>
      <c r="N468" s="229" t="s">
        <v>1</v>
      </c>
      <c r="O468" s="230" t="s">
        <v>43</v>
      </c>
      <c r="P468" s="231">
        <f>I468+J468</f>
        <v>14523</v>
      </c>
      <c r="Q468" s="231">
        <f>ROUND(I468*H468,2)</f>
        <v>0</v>
      </c>
      <c r="R468" s="231">
        <f>ROUND(J468*H468,2)</f>
        <v>14523</v>
      </c>
      <c r="S468" s="77"/>
      <c r="T468" s="232">
        <f>S468*H468</f>
        <v>0</v>
      </c>
      <c r="U468" s="232">
        <v>0</v>
      </c>
      <c r="V468" s="232">
        <f>U468*H468</f>
        <v>0</v>
      </c>
      <c r="W468" s="232">
        <v>0</v>
      </c>
      <c r="X468" s="232">
        <f>W468*H468</f>
        <v>0</v>
      </c>
      <c r="Y468" s="233" t="s">
        <v>1</v>
      </c>
      <c r="AR468" s="11" t="s">
        <v>149</v>
      </c>
      <c r="AT468" s="11" t="s">
        <v>144</v>
      </c>
      <c r="AU468" s="11" t="s">
        <v>82</v>
      </c>
      <c r="AY468" s="11" t="s">
        <v>142</v>
      </c>
      <c r="BE468" s="130">
        <f>IF(O468="základní",K468,0)</f>
        <v>14523</v>
      </c>
      <c r="BF468" s="130">
        <f>IF(O468="snížená",K468,0)</f>
        <v>0</v>
      </c>
      <c r="BG468" s="130">
        <f>IF(O468="zákl. přenesená",K468,0)</f>
        <v>0</v>
      </c>
      <c r="BH468" s="130">
        <f>IF(O468="sníž. přenesená",K468,0)</f>
        <v>0</v>
      </c>
      <c r="BI468" s="130">
        <f>IF(O468="nulová",K468,0)</f>
        <v>0</v>
      </c>
      <c r="BJ468" s="11" t="s">
        <v>82</v>
      </c>
      <c r="BK468" s="130">
        <f>ROUND(P468*H468,2)</f>
        <v>14523</v>
      </c>
      <c r="BL468" s="11" t="s">
        <v>149</v>
      </c>
      <c r="BM468" s="11" t="s">
        <v>1076</v>
      </c>
    </row>
    <row r="469" s="1" customFormat="1">
      <c r="B469" s="36"/>
      <c r="C469" s="37"/>
      <c r="D469" s="234" t="s">
        <v>151</v>
      </c>
      <c r="E469" s="37"/>
      <c r="F469" s="235" t="s">
        <v>1077</v>
      </c>
      <c r="G469" s="37"/>
      <c r="H469" s="37"/>
      <c r="I469" s="145"/>
      <c r="J469" s="145"/>
      <c r="K469" s="37"/>
      <c r="L469" s="37"/>
      <c r="M469" s="38"/>
      <c r="N469" s="236"/>
      <c r="O469" s="77"/>
      <c r="P469" s="77"/>
      <c r="Q469" s="77"/>
      <c r="R469" s="77"/>
      <c r="S469" s="77"/>
      <c r="T469" s="77"/>
      <c r="U469" s="77"/>
      <c r="V469" s="77"/>
      <c r="W469" s="77"/>
      <c r="X469" s="77"/>
      <c r="Y469" s="78"/>
      <c r="AT469" s="11" t="s">
        <v>151</v>
      </c>
      <c r="AU469" s="11" t="s">
        <v>82</v>
      </c>
    </row>
    <row r="470" s="1" customFormat="1" ht="22.5" customHeight="1">
      <c r="B470" s="36"/>
      <c r="C470" s="222" t="s">
        <v>1078</v>
      </c>
      <c r="D470" s="222" t="s">
        <v>144</v>
      </c>
      <c r="E470" s="223" t="s">
        <v>1079</v>
      </c>
      <c r="F470" s="224" t="s">
        <v>1080</v>
      </c>
      <c r="G470" s="225" t="s">
        <v>147</v>
      </c>
      <c r="H470" s="226">
        <v>1</v>
      </c>
      <c r="I470" s="227">
        <v>0</v>
      </c>
      <c r="J470" s="227">
        <v>14523</v>
      </c>
      <c r="K470" s="228">
        <f>ROUND(P470*H470,2)</f>
        <v>14523</v>
      </c>
      <c r="L470" s="224" t="s">
        <v>148</v>
      </c>
      <c r="M470" s="38"/>
      <c r="N470" s="229" t="s">
        <v>1</v>
      </c>
      <c r="O470" s="230" t="s">
        <v>43</v>
      </c>
      <c r="P470" s="231">
        <f>I470+J470</f>
        <v>14523</v>
      </c>
      <c r="Q470" s="231">
        <f>ROUND(I470*H470,2)</f>
        <v>0</v>
      </c>
      <c r="R470" s="231">
        <f>ROUND(J470*H470,2)</f>
        <v>14523</v>
      </c>
      <c r="S470" s="77"/>
      <c r="T470" s="232">
        <f>S470*H470</f>
        <v>0</v>
      </c>
      <c r="U470" s="232">
        <v>0</v>
      </c>
      <c r="V470" s="232">
        <f>U470*H470</f>
        <v>0</v>
      </c>
      <c r="W470" s="232">
        <v>0</v>
      </c>
      <c r="X470" s="232">
        <f>W470*H470</f>
        <v>0</v>
      </c>
      <c r="Y470" s="233" t="s">
        <v>1</v>
      </c>
      <c r="AR470" s="11" t="s">
        <v>149</v>
      </c>
      <c r="AT470" s="11" t="s">
        <v>144</v>
      </c>
      <c r="AU470" s="11" t="s">
        <v>82</v>
      </c>
      <c r="AY470" s="11" t="s">
        <v>142</v>
      </c>
      <c r="BE470" s="130">
        <f>IF(O470="základní",K470,0)</f>
        <v>14523</v>
      </c>
      <c r="BF470" s="130">
        <f>IF(O470="snížená",K470,0)</f>
        <v>0</v>
      </c>
      <c r="BG470" s="130">
        <f>IF(O470="zákl. přenesená",K470,0)</f>
        <v>0</v>
      </c>
      <c r="BH470" s="130">
        <f>IF(O470="sníž. přenesená",K470,0)</f>
        <v>0</v>
      </c>
      <c r="BI470" s="130">
        <f>IF(O470="nulová",K470,0)</f>
        <v>0</v>
      </c>
      <c r="BJ470" s="11" t="s">
        <v>82</v>
      </c>
      <c r="BK470" s="130">
        <f>ROUND(P470*H470,2)</f>
        <v>14523</v>
      </c>
      <c r="BL470" s="11" t="s">
        <v>149</v>
      </c>
      <c r="BM470" s="11" t="s">
        <v>1081</v>
      </c>
    </row>
    <row r="471" s="1" customFormat="1">
      <c r="B471" s="36"/>
      <c r="C471" s="37"/>
      <c r="D471" s="234" t="s">
        <v>151</v>
      </c>
      <c r="E471" s="37"/>
      <c r="F471" s="235" t="s">
        <v>1082</v>
      </c>
      <c r="G471" s="37"/>
      <c r="H471" s="37"/>
      <c r="I471" s="145"/>
      <c r="J471" s="145"/>
      <c r="K471" s="37"/>
      <c r="L471" s="37"/>
      <c r="M471" s="38"/>
      <c r="N471" s="236"/>
      <c r="O471" s="77"/>
      <c r="P471" s="77"/>
      <c r="Q471" s="77"/>
      <c r="R471" s="77"/>
      <c r="S471" s="77"/>
      <c r="T471" s="77"/>
      <c r="U471" s="77"/>
      <c r="V471" s="77"/>
      <c r="W471" s="77"/>
      <c r="X471" s="77"/>
      <c r="Y471" s="78"/>
      <c r="AT471" s="11" t="s">
        <v>151</v>
      </c>
      <c r="AU471" s="11" t="s">
        <v>82</v>
      </c>
    </row>
    <row r="472" s="1" customFormat="1" ht="22.5" customHeight="1">
      <c r="B472" s="36"/>
      <c r="C472" s="222" t="s">
        <v>1083</v>
      </c>
      <c r="D472" s="222" t="s">
        <v>144</v>
      </c>
      <c r="E472" s="223" t="s">
        <v>1084</v>
      </c>
      <c r="F472" s="224" t="s">
        <v>1085</v>
      </c>
      <c r="G472" s="225" t="s">
        <v>147</v>
      </c>
      <c r="H472" s="226">
        <v>1</v>
      </c>
      <c r="I472" s="227">
        <v>0</v>
      </c>
      <c r="J472" s="227">
        <v>12978</v>
      </c>
      <c r="K472" s="228">
        <f>ROUND(P472*H472,2)</f>
        <v>12978</v>
      </c>
      <c r="L472" s="224" t="s">
        <v>148</v>
      </c>
      <c r="M472" s="38"/>
      <c r="N472" s="229" t="s">
        <v>1</v>
      </c>
      <c r="O472" s="230" t="s">
        <v>43</v>
      </c>
      <c r="P472" s="231">
        <f>I472+J472</f>
        <v>12978</v>
      </c>
      <c r="Q472" s="231">
        <f>ROUND(I472*H472,2)</f>
        <v>0</v>
      </c>
      <c r="R472" s="231">
        <f>ROUND(J472*H472,2)</f>
        <v>12978</v>
      </c>
      <c r="S472" s="77"/>
      <c r="T472" s="232">
        <f>S472*H472</f>
        <v>0</v>
      </c>
      <c r="U472" s="232">
        <v>0</v>
      </c>
      <c r="V472" s="232">
        <f>U472*H472</f>
        <v>0</v>
      </c>
      <c r="W472" s="232">
        <v>0</v>
      </c>
      <c r="X472" s="232">
        <f>W472*H472</f>
        <v>0</v>
      </c>
      <c r="Y472" s="233" t="s">
        <v>1</v>
      </c>
      <c r="AR472" s="11" t="s">
        <v>149</v>
      </c>
      <c r="AT472" s="11" t="s">
        <v>144</v>
      </c>
      <c r="AU472" s="11" t="s">
        <v>82</v>
      </c>
      <c r="AY472" s="11" t="s">
        <v>142</v>
      </c>
      <c r="BE472" s="130">
        <f>IF(O472="základní",K472,0)</f>
        <v>12978</v>
      </c>
      <c r="BF472" s="130">
        <f>IF(O472="snížená",K472,0)</f>
        <v>0</v>
      </c>
      <c r="BG472" s="130">
        <f>IF(O472="zákl. přenesená",K472,0)</f>
        <v>0</v>
      </c>
      <c r="BH472" s="130">
        <f>IF(O472="sníž. přenesená",K472,0)</f>
        <v>0</v>
      </c>
      <c r="BI472" s="130">
        <f>IF(O472="nulová",K472,0)</f>
        <v>0</v>
      </c>
      <c r="BJ472" s="11" t="s">
        <v>82</v>
      </c>
      <c r="BK472" s="130">
        <f>ROUND(P472*H472,2)</f>
        <v>12978</v>
      </c>
      <c r="BL472" s="11" t="s">
        <v>149</v>
      </c>
      <c r="BM472" s="11" t="s">
        <v>1086</v>
      </c>
    </row>
    <row r="473" s="1" customFormat="1">
      <c r="B473" s="36"/>
      <c r="C473" s="37"/>
      <c r="D473" s="234" t="s">
        <v>151</v>
      </c>
      <c r="E473" s="37"/>
      <c r="F473" s="235" t="s">
        <v>1087</v>
      </c>
      <c r="G473" s="37"/>
      <c r="H473" s="37"/>
      <c r="I473" s="145"/>
      <c r="J473" s="145"/>
      <c r="K473" s="37"/>
      <c r="L473" s="37"/>
      <c r="M473" s="38"/>
      <c r="N473" s="236"/>
      <c r="O473" s="77"/>
      <c r="P473" s="77"/>
      <c r="Q473" s="77"/>
      <c r="R473" s="77"/>
      <c r="S473" s="77"/>
      <c r="T473" s="77"/>
      <c r="U473" s="77"/>
      <c r="V473" s="77"/>
      <c r="W473" s="77"/>
      <c r="X473" s="77"/>
      <c r="Y473" s="78"/>
      <c r="AT473" s="11" t="s">
        <v>151</v>
      </c>
      <c r="AU473" s="11" t="s">
        <v>82</v>
      </c>
    </row>
    <row r="474" s="1" customFormat="1" ht="22.5" customHeight="1">
      <c r="B474" s="36"/>
      <c r="C474" s="222" t="s">
        <v>1088</v>
      </c>
      <c r="D474" s="222" t="s">
        <v>144</v>
      </c>
      <c r="E474" s="223" t="s">
        <v>1089</v>
      </c>
      <c r="F474" s="224" t="s">
        <v>1090</v>
      </c>
      <c r="G474" s="225" t="s">
        <v>147</v>
      </c>
      <c r="H474" s="226">
        <v>1</v>
      </c>
      <c r="I474" s="227">
        <v>0</v>
      </c>
      <c r="J474" s="227">
        <v>11021</v>
      </c>
      <c r="K474" s="228">
        <f>ROUND(P474*H474,2)</f>
        <v>11021</v>
      </c>
      <c r="L474" s="224" t="s">
        <v>148</v>
      </c>
      <c r="M474" s="38"/>
      <c r="N474" s="229" t="s">
        <v>1</v>
      </c>
      <c r="O474" s="230" t="s">
        <v>43</v>
      </c>
      <c r="P474" s="231">
        <f>I474+J474</f>
        <v>11021</v>
      </c>
      <c r="Q474" s="231">
        <f>ROUND(I474*H474,2)</f>
        <v>0</v>
      </c>
      <c r="R474" s="231">
        <f>ROUND(J474*H474,2)</f>
        <v>11021</v>
      </c>
      <c r="S474" s="77"/>
      <c r="T474" s="232">
        <f>S474*H474</f>
        <v>0</v>
      </c>
      <c r="U474" s="232">
        <v>0</v>
      </c>
      <c r="V474" s="232">
        <f>U474*H474</f>
        <v>0</v>
      </c>
      <c r="W474" s="232">
        <v>0</v>
      </c>
      <c r="X474" s="232">
        <f>W474*H474</f>
        <v>0</v>
      </c>
      <c r="Y474" s="233" t="s">
        <v>1</v>
      </c>
      <c r="AR474" s="11" t="s">
        <v>149</v>
      </c>
      <c r="AT474" s="11" t="s">
        <v>144</v>
      </c>
      <c r="AU474" s="11" t="s">
        <v>82</v>
      </c>
      <c r="AY474" s="11" t="s">
        <v>142</v>
      </c>
      <c r="BE474" s="130">
        <f>IF(O474="základní",K474,0)</f>
        <v>11021</v>
      </c>
      <c r="BF474" s="130">
        <f>IF(O474="snížená",K474,0)</f>
        <v>0</v>
      </c>
      <c r="BG474" s="130">
        <f>IF(O474="zákl. přenesená",K474,0)</f>
        <v>0</v>
      </c>
      <c r="BH474" s="130">
        <f>IF(O474="sníž. přenesená",K474,0)</f>
        <v>0</v>
      </c>
      <c r="BI474" s="130">
        <f>IF(O474="nulová",K474,0)</f>
        <v>0</v>
      </c>
      <c r="BJ474" s="11" t="s">
        <v>82</v>
      </c>
      <c r="BK474" s="130">
        <f>ROUND(P474*H474,2)</f>
        <v>11021</v>
      </c>
      <c r="BL474" s="11" t="s">
        <v>149</v>
      </c>
      <c r="BM474" s="11" t="s">
        <v>1091</v>
      </c>
    </row>
    <row r="475" s="1" customFormat="1">
      <c r="B475" s="36"/>
      <c r="C475" s="37"/>
      <c r="D475" s="234" t="s">
        <v>151</v>
      </c>
      <c r="E475" s="37"/>
      <c r="F475" s="235" t="s">
        <v>1092</v>
      </c>
      <c r="G475" s="37"/>
      <c r="H475" s="37"/>
      <c r="I475" s="145"/>
      <c r="J475" s="145"/>
      <c r="K475" s="37"/>
      <c r="L475" s="37"/>
      <c r="M475" s="38"/>
      <c r="N475" s="236"/>
      <c r="O475" s="77"/>
      <c r="P475" s="77"/>
      <c r="Q475" s="77"/>
      <c r="R475" s="77"/>
      <c r="S475" s="77"/>
      <c r="T475" s="77"/>
      <c r="U475" s="77"/>
      <c r="V475" s="77"/>
      <c r="W475" s="77"/>
      <c r="X475" s="77"/>
      <c r="Y475" s="78"/>
      <c r="AT475" s="11" t="s">
        <v>151</v>
      </c>
      <c r="AU475" s="11" t="s">
        <v>82</v>
      </c>
    </row>
    <row r="476" s="1" customFormat="1" ht="22.5" customHeight="1">
      <c r="B476" s="36"/>
      <c r="C476" s="222" t="s">
        <v>1093</v>
      </c>
      <c r="D476" s="222" t="s">
        <v>144</v>
      </c>
      <c r="E476" s="223" t="s">
        <v>1094</v>
      </c>
      <c r="F476" s="224" t="s">
        <v>1095</v>
      </c>
      <c r="G476" s="225" t="s">
        <v>147</v>
      </c>
      <c r="H476" s="226">
        <v>1</v>
      </c>
      <c r="I476" s="227">
        <v>0</v>
      </c>
      <c r="J476" s="227">
        <v>12978</v>
      </c>
      <c r="K476" s="228">
        <f>ROUND(P476*H476,2)</f>
        <v>12978</v>
      </c>
      <c r="L476" s="224" t="s">
        <v>148</v>
      </c>
      <c r="M476" s="38"/>
      <c r="N476" s="229" t="s">
        <v>1</v>
      </c>
      <c r="O476" s="230" t="s">
        <v>43</v>
      </c>
      <c r="P476" s="231">
        <f>I476+J476</f>
        <v>12978</v>
      </c>
      <c r="Q476" s="231">
        <f>ROUND(I476*H476,2)</f>
        <v>0</v>
      </c>
      <c r="R476" s="231">
        <f>ROUND(J476*H476,2)</f>
        <v>12978</v>
      </c>
      <c r="S476" s="77"/>
      <c r="T476" s="232">
        <f>S476*H476</f>
        <v>0</v>
      </c>
      <c r="U476" s="232">
        <v>0</v>
      </c>
      <c r="V476" s="232">
        <f>U476*H476</f>
        <v>0</v>
      </c>
      <c r="W476" s="232">
        <v>0</v>
      </c>
      <c r="X476" s="232">
        <f>W476*H476</f>
        <v>0</v>
      </c>
      <c r="Y476" s="233" t="s">
        <v>1</v>
      </c>
      <c r="AR476" s="11" t="s">
        <v>149</v>
      </c>
      <c r="AT476" s="11" t="s">
        <v>144</v>
      </c>
      <c r="AU476" s="11" t="s">
        <v>82</v>
      </c>
      <c r="AY476" s="11" t="s">
        <v>142</v>
      </c>
      <c r="BE476" s="130">
        <f>IF(O476="základní",K476,0)</f>
        <v>12978</v>
      </c>
      <c r="BF476" s="130">
        <f>IF(O476="snížená",K476,0)</f>
        <v>0</v>
      </c>
      <c r="BG476" s="130">
        <f>IF(O476="zákl. přenesená",K476,0)</f>
        <v>0</v>
      </c>
      <c r="BH476" s="130">
        <f>IF(O476="sníž. přenesená",K476,0)</f>
        <v>0</v>
      </c>
      <c r="BI476" s="130">
        <f>IF(O476="nulová",K476,0)</f>
        <v>0</v>
      </c>
      <c r="BJ476" s="11" t="s">
        <v>82</v>
      </c>
      <c r="BK476" s="130">
        <f>ROUND(P476*H476,2)</f>
        <v>12978</v>
      </c>
      <c r="BL476" s="11" t="s">
        <v>149</v>
      </c>
      <c r="BM476" s="11" t="s">
        <v>1096</v>
      </c>
    </row>
    <row r="477" s="1" customFormat="1">
      <c r="B477" s="36"/>
      <c r="C477" s="37"/>
      <c r="D477" s="234" t="s">
        <v>151</v>
      </c>
      <c r="E477" s="37"/>
      <c r="F477" s="235" t="s">
        <v>1097</v>
      </c>
      <c r="G477" s="37"/>
      <c r="H477" s="37"/>
      <c r="I477" s="145"/>
      <c r="J477" s="145"/>
      <c r="K477" s="37"/>
      <c r="L477" s="37"/>
      <c r="M477" s="38"/>
      <c r="N477" s="236"/>
      <c r="O477" s="77"/>
      <c r="P477" s="77"/>
      <c r="Q477" s="77"/>
      <c r="R477" s="77"/>
      <c r="S477" s="77"/>
      <c r="T477" s="77"/>
      <c r="U477" s="77"/>
      <c r="V477" s="77"/>
      <c r="W477" s="77"/>
      <c r="X477" s="77"/>
      <c r="Y477" s="78"/>
      <c r="AT477" s="11" t="s">
        <v>151</v>
      </c>
      <c r="AU477" s="11" t="s">
        <v>82</v>
      </c>
    </row>
    <row r="478" s="1" customFormat="1" ht="22.5" customHeight="1">
      <c r="B478" s="36"/>
      <c r="C478" s="222" t="s">
        <v>1098</v>
      </c>
      <c r="D478" s="222" t="s">
        <v>144</v>
      </c>
      <c r="E478" s="223" t="s">
        <v>1099</v>
      </c>
      <c r="F478" s="224" t="s">
        <v>1100</v>
      </c>
      <c r="G478" s="225" t="s">
        <v>147</v>
      </c>
      <c r="H478" s="226">
        <v>1</v>
      </c>
      <c r="I478" s="227">
        <v>0</v>
      </c>
      <c r="J478" s="227">
        <v>7498.3999999999996</v>
      </c>
      <c r="K478" s="228">
        <f>ROUND(P478*H478,2)</f>
        <v>7498.3999999999996</v>
      </c>
      <c r="L478" s="224" t="s">
        <v>148</v>
      </c>
      <c r="M478" s="38"/>
      <c r="N478" s="229" t="s">
        <v>1</v>
      </c>
      <c r="O478" s="230" t="s">
        <v>43</v>
      </c>
      <c r="P478" s="231">
        <f>I478+J478</f>
        <v>7498.3999999999996</v>
      </c>
      <c r="Q478" s="231">
        <f>ROUND(I478*H478,2)</f>
        <v>0</v>
      </c>
      <c r="R478" s="231">
        <f>ROUND(J478*H478,2)</f>
        <v>7498.3999999999996</v>
      </c>
      <c r="S478" s="77"/>
      <c r="T478" s="232">
        <f>S478*H478</f>
        <v>0</v>
      </c>
      <c r="U478" s="232">
        <v>0</v>
      </c>
      <c r="V478" s="232">
        <f>U478*H478</f>
        <v>0</v>
      </c>
      <c r="W478" s="232">
        <v>0</v>
      </c>
      <c r="X478" s="232">
        <f>W478*H478</f>
        <v>0</v>
      </c>
      <c r="Y478" s="233" t="s">
        <v>1</v>
      </c>
      <c r="AR478" s="11" t="s">
        <v>149</v>
      </c>
      <c r="AT478" s="11" t="s">
        <v>144</v>
      </c>
      <c r="AU478" s="11" t="s">
        <v>82</v>
      </c>
      <c r="AY478" s="11" t="s">
        <v>142</v>
      </c>
      <c r="BE478" s="130">
        <f>IF(O478="základní",K478,0)</f>
        <v>7498.3999999999996</v>
      </c>
      <c r="BF478" s="130">
        <f>IF(O478="snížená",K478,0)</f>
        <v>0</v>
      </c>
      <c r="BG478" s="130">
        <f>IF(O478="zákl. přenesená",K478,0)</f>
        <v>0</v>
      </c>
      <c r="BH478" s="130">
        <f>IF(O478="sníž. přenesená",K478,0)</f>
        <v>0</v>
      </c>
      <c r="BI478" s="130">
        <f>IF(O478="nulová",K478,0)</f>
        <v>0</v>
      </c>
      <c r="BJ478" s="11" t="s">
        <v>82</v>
      </c>
      <c r="BK478" s="130">
        <f>ROUND(P478*H478,2)</f>
        <v>7498.3999999999996</v>
      </c>
      <c r="BL478" s="11" t="s">
        <v>149</v>
      </c>
      <c r="BM478" s="11" t="s">
        <v>1101</v>
      </c>
    </row>
    <row r="479" s="1" customFormat="1">
      <c r="B479" s="36"/>
      <c r="C479" s="37"/>
      <c r="D479" s="234" t="s">
        <v>151</v>
      </c>
      <c r="E479" s="37"/>
      <c r="F479" s="235" t="s">
        <v>1102</v>
      </c>
      <c r="G479" s="37"/>
      <c r="H479" s="37"/>
      <c r="I479" s="145"/>
      <c r="J479" s="145"/>
      <c r="K479" s="37"/>
      <c r="L479" s="37"/>
      <c r="M479" s="38"/>
      <c r="N479" s="236"/>
      <c r="O479" s="77"/>
      <c r="P479" s="77"/>
      <c r="Q479" s="77"/>
      <c r="R479" s="77"/>
      <c r="S479" s="77"/>
      <c r="T479" s="77"/>
      <c r="U479" s="77"/>
      <c r="V479" s="77"/>
      <c r="W479" s="77"/>
      <c r="X479" s="77"/>
      <c r="Y479" s="78"/>
      <c r="AT479" s="11" t="s">
        <v>151</v>
      </c>
      <c r="AU479" s="11" t="s">
        <v>82</v>
      </c>
    </row>
    <row r="480" s="1" customFormat="1" ht="22.5" customHeight="1">
      <c r="B480" s="36"/>
      <c r="C480" s="222" t="s">
        <v>1103</v>
      </c>
      <c r="D480" s="222" t="s">
        <v>144</v>
      </c>
      <c r="E480" s="223" t="s">
        <v>1104</v>
      </c>
      <c r="F480" s="224" t="s">
        <v>1105</v>
      </c>
      <c r="G480" s="225" t="s">
        <v>147</v>
      </c>
      <c r="H480" s="226">
        <v>1</v>
      </c>
      <c r="I480" s="227">
        <v>0</v>
      </c>
      <c r="J480" s="227">
        <v>14317</v>
      </c>
      <c r="K480" s="228">
        <f>ROUND(P480*H480,2)</f>
        <v>14317</v>
      </c>
      <c r="L480" s="224" t="s">
        <v>148</v>
      </c>
      <c r="M480" s="38"/>
      <c r="N480" s="229" t="s">
        <v>1</v>
      </c>
      <c r="O480" s="230" t="s">
        <v>43</v>
      </c>
      <c r="P480" s="231">
        <f>I480+J480</f>
        <v>14317</v>
      </c>
      <c r="Q480" s="231">
        <f>ROUND(I480*H480,2)</f>
        <v>0</v>
      </c>
      <c r="R480" s="231">
        <f>ROUND(J480*H480,2)</f>
        <v>14317</v>
      </c>
      <c r="S480" s="77"/>
      <c r="T480" s="232">
        <f>S480*H480</f>
        <v>0</v>
      </c>
      <c r="U480" s="232">
        <v>0</v>
      </c>
      <c r="V480" s="232">
        <f>U480*H480</f>
        <v>0</v>
      </c>
      <c r="W480" s="232">
        <v>0</v>
      </c>
      <c r="X480" s="232">
        <f>W480*H480</f>
        <v>0</v>
      </c>
      <c r="Y480" s="233" t="s">
        <v>1</v>
      </c>
      <c r="AR480" s="11" t="s">
        <v>149</v>
      </c>
      <c r="AT480" s="11" t="s">
        <v>144</v>
      </c>
      <c r="AU480" s="11" t="s">
        <v>82</v>
      </c>
      <c r="AY480" s="11" t="s">
        <v>142</v>
      </c>
      <c r="BE480" s="130">
        <f>IF(O480="základní",K480,0)</f>
        <v>14317</v>
      </c>
      <c r="BF480" s="130">
        <f>IF(O480="snížená",K480,0)</f>
        <v>0</v>
      </c>
      <c r="BG480" s="130">
        <f>IF(O480="zákl. přenesená",K480,0)</f>
        <v>0</v>
      </c>
      <c r="BH480" s="130">
        <f>IF(O480="sníž. přenesená",K480,0)</f>
        <v>0</v>
      </c>
      <c r="BI480" s="130">
        <f>IF(O480="nulová",K480,0)</f>
        <v>0</v>
      </c>
      <c r="BJ480" s="11" t="s">
        <v>82</v>
      </c>
      <c r="BK480" s="130">
        <f>ROUND(P480*H480,2)</f>
        <v>14317</v>
      </c>
      <c r="BL480" s="11" t="s">
        <v>149</v>
      </c>
      <c r="BM480" s="11" t="s">
        <v>1106</v>
      </c>
    </row>
    <row r="481" s="1" customFormat="1">
      <c r="B481" s="36"/>
      <c r="C481" s="37"/>
      <c r="D481" s="234" t="s">
        <v>151</v>
      </c>
      <c r="E481" s="37"/>
      <c r="F481" s="235" t="s">
        <v>1107</v>
      </c>
      <c r="G481" s="37"/>
      <c r="H481" s="37"/>
      <c r="I481" s="145"/>
      <c r="J481" s="145"/>
      <c r="K481" s="37"/>
      <c r="L481" s="37"/>
      <c r="M481" s="38"/>
      <c r="N481" s="236"/>
      <c r="O481" s="77"/>
      <c r="P481" s="77"/>
      <c r="Q481" s="77"/>
      <c r="R481" s="77"/>
      <c r="S481" s="77"/>
      <c r="T481" s="77"/>
      <c r="U481" s="77"/>
      <c r="V481" s="77"/>
      <c r="W481" s="77"/>
      <c r="X481" s="77"/>
      <c r="Y481" s="78"/>
      <c r="AT481" s="11" t="s">
        <v>151</v>
      </c>
      <c r="AU481" s="11" t="s">
        <v>82</v>
      </c>
    </row>
    <row r="482" s="1" customFormat="1" ht="22.5" customHeight="1">
      <c r="B482" s="36"/>
      <c r="C482" s="222" t="s">
        <v>1108</v>
      </c>
      <c r="D482" s="222" t="s">
        <v>144</v>
      </c>
      <c r="E482" s="223" t="s">
        <v>1109</v>
      </c>
      <c r="F482" s="224" t="s">
        <v>1110</v>
      </c>
      <c r="G482" s="225" t="s">
        <v>147</v>
      </c>
      <c r="H482" s="226">
        <v>1</v>
      </c>
      <c r="I482" s="227">
        <v>0</v>
      </c>
      <c r="J482" s="227">
        <v>11227</v>
      </c>
      <c r="K482" s="228">
        <f>ROUND(P482*H482,2)</f>
        <v>11227</v>
      </c>
      <c r="L482" s="224" t="s">
        <v>148</v>
      </c>
      <c r="M482" s="38"/>
      <c r="N482" s="229" t="s">
        <v>1</v>
      </c>
      <c r="O482" s="230" t="s">
        <v>43</v>
      </c>
      <c r="P482" s="231">
        <f>I482+J482</f>
        <v>11227</v>
      </c>
      <c r="Q482" s="231">
        <f>ROUND(I482*H482,2)</f>
        <v>0</v>
      </c>
      <c r="R482" s="231">
        <f>ROUND(J482*H482,2)</f>
        <v>11227</v>
      </c>
      <c r="S482" s="77"/>
      <c r="T482" s="232">
        <f>S482*H482</f>
        <v>0</v>
      </c>
      <c r="U482" s="232">
        <v>0</v>
      </c>
      <c r="V482" s="232">
        <f>U482*H482</f>
        <v>0</v>
      </c>
      <c r="W482" s="232">
        <v>0</v>
      </c>
      <c r="X482" s="232">
        <f>W482*H482</f>
        <v>0</v>
      </c>
      <c r="Y482" s="233" t="s">
        <v>1</v>
      </c>
      <c r="AR482" s="11" t="s">
        <v>149</v>
      </c>
      <c r="AT482" s="11" t="s">
        <v>144</v>
      </c>
      <c r="AU482" s="11" t="s">
        <v>82</v>
      </c>
      <c r="AY482" s="11" t="s">
        <v>142</v>
      </c>
      <c r="BE482" s="130">
        <f>IF(O482="základní",K482,0)</f>
        <v>11227</v>
      </c>
      <c r="BF482" s="130">
        <f>IF(O482="snížená",K482,0)</f>
        <v>0</v>
      </c>
      <c r="BG482" s="130">
        <f>IF(O482="zákl. přenesená",K482,0)</f>
        <v>0</v>
      </c>
      <c r="BH482" s="130">
        <f>IF(O482="sníž. přenesená",K482,0)</f>
        <v>0</v>
      </c>
      <c r="BI482" s="130">
        <f>IF(O482="nulová",K482,0)</f>
        <v>0</v>
      </c>
      <c r="BJ482" s="11" t="s">
        <v>82</v>
      </c>
      <c r="BK482" s="130">
        <f>ROUND(P482*H482,2)</f>
        <v>11227</v>
      </c>
      <c r="BL482" s="11" t="s">
        <v>149</v>
      </c>
      <c r="BM482" s="11" t="s">
        <v>1111</v>
      </c>
    </row>
    <row r="483" s="1" customFormat="1">
      <c r="B483" s="36"/>
      <c r="C483" s="37"/>
      <c r="D483" s="234" t="s">
        <v>151</v>
      </c>
      <c r="E483" s="37"/>
      <c r="F483" s="235" t="s">
        <v>1112</v>
      </c>
      <c r="G483" s="37"/>
      <c r="H483" s="37"/>
      <c r="I483" s="145"/>
      <c r="J483" s="145"/>
      <c r="K483" s="37"/>
      <c r="L483" s="37"/>
      <c r="M483" s="38"/>
      <c r="N483" s="236"/>
      <c r="O483" s="77"/>
      <c r="P483" s="77"/>
      <c r="Q483" s="77"/>
      <c r="R483" s="77"/>
      <c r="S483" s="77"/>
      <c r="T483" s="77"/>
      <c r="U483" s="77"/>
      <c r="V483" s="77"/>
      <c r="W483" s="77"/>
      <c r="X483" s="77"/>
      <c r="Y483" s="78"/>
      <c r="AT483" s="11" t="s">
        <v>151</v>
      </c>
      <c r="AU483" s="11" t="s">
        <v>82</v>
      </c>
    </row>
    <row r="484" s="1" customFormat="1" ht="22.5" customHeight="1">
      <c r="B484" s="36"/>
      <c r="C484" s="222" t="s">
        <v>1113</v>
      </c>
      <c r="D484" s="222" t="s">
        <v>144</v>
      </c>
      <c r="E484" s="223" t="s">
        <v>1114</v>
      </c>
      <c r="F484" s="224" t="s">
        <v>1115</v>
      </c>
      <c r="G484" s="225" t="s">
        <v>147</v>
      </c>
      <c r="H484" s="226">
        <v>1</v>
      </c>
      <c r="I484" s="227">
        <v>0</v>
      </c>
      <c r="J484" s="227">
        <v>15038</v>
      </c>
      <c r="K484" s="228">
        <f>ROUND(P484*H484,2)</f>
        <v>15038</v>
      </c>
      <c r="L484" s="224" t="s">
        <v>148</v>
      </c>
      <c r="M484" s="38"/>
      <c r="N484" s="229" t="s">
        <v>1</v>
      </c>
      <c r="O484" s="230" t="s">
        <v>43</v>
      </c>
      <c r="P484" s="231">
        <f>I484+J484</f>
        <v>15038</v>
      </c>
      <c r="Q484" s="231">
        <f>ROUND(I484*H484,2)</f>
        <v>0</v>
      </c>
      <c r="R484" s="231">
        <f>ROUND(J484*H484,2)</f>
        <v>15038</v>
      </c>
      <c r="S484" s="77"/>
      <c r="T484" s="232">
        <f>S484*H484</f>
        <v>0</v>
      </c>
      <c r="U484" s="232">
        <v>0</v>
      </c>
      <c r="V484" s="232">
        <f>U484*H484</f>
        <v>0</v>
      </c>
      <c r="W484" s="232">
        <v>0</v>
      </c>
      <c r="X484" s="232">
        <f>W484*H484</f>
        <v>0</v>
      </c>
      <c r="Y484" s="233" t="s">
        <v>1</v>
      </c>
      <c r="AR484" s="11" t="s">
        <v>149</v>
      </c>
      <c r="AT484" s="11" t="s">
        <v>144</v>
      </c>
      <c r="AU484" s="11" t="s">
        <v>82</v>
      </c>
      <c r="AY484" s="11" t="s">
        <v>142</v>
      </c>
      <c r="BE484" s="130">
        <f>IF(O484="základní",K484,0)</f>
        <v>15038</v>
      </c>
      <c r="BF484" s="130">
        <f>IF(O484="snížená",K484,0)</f>
        <v>0</v>
      </c>
      <c r="BG484" s="130">
        <f>IF(O484="zákl. přenesená",K484,0)</f>
        <v>0</v>
      </c>
      <c r="BH484" s="130">
        <f>IF(O484="sníž. přenesená",K484,0)</f>
        <v>0</v>
      </c>
      <c r="BI484" s="130">
        <f>IF(O484="nulová",K484,0)</f>
        <v>0</v>
      </c>
      <c r="BJ484" s="11" t="s">
        <v>82</v>
      </c>
      <c r="BK484" s="130">
        <f>ROUND(P484*H484,2)</f>
        <v>15038</v>
      </c>
      <c r="BL484" s="11" t="s">
        <v>149</v>
      </c>
      <c r="BM484" s="11" t="s">
        <v>1116</v>
      </c>
    </row>
    <row r="485" s="1" customFormat="1">
      <c r="B485" s="36"/>
      <c r="C485" s="37"/>
      <c r="D485" s="234" t="s">
        <v>151</v>
      </c>
      <c r="E485" s="37"/>
      <c r="F485" s="235" t="s">
        <v>1117</v>
      </c>
      <c r="G485" s="37"/>
      <c r="H485" s="37"/>
      <c r="I485" s="145"/>
      <c r="J485" s="145"/>
      <c r="K485" s="37"/>
      <c r="L485" s="37"/>
      <c r="M485" s="38"/>
      <c r="N485" s="236"/>
      <c r="O485" s="77"/>
      <c r="P485" s="77"/>
      <c r="Q485" s="77"/>
      <c r="R485" s="77"/>
      <c r="S485" s="77"/>
      <c r="T485" s="77"/>
      <c r="U485" s="77"/>
      <c r="V485" s="77"/>
      <c r="W485" s="77"/>
      <c r="X485" s="77"/>
      <c r="Y485" s="78"/>
      <c r="AT485" s="11" t="s">
        <v>151</v>
      </c>
      <c r="AU485" s="11" t="s">
        <v>82</v>
      </c>
    </row>
    <row r="486" s="1" customFormat="1" ht="22.5" customHeight="1">
      <c r="B486" s="36"/>
      <c r="C486" s="222" t="s">
        <v>1118</v>
      </c>
      <c r="D486" s="222" t="s">
        <v>144</v>
      </c>
      <c r="E486" s="223" t="s">
        <v>1119</v>
      </c>
      <c r="F486" s="224" t="s">
        <v>1120</v>
      </c>
      <c r="G486" s="225" t="s">
        <v>147</v>
      </c>
      <c r="H486" s="226">
        <v>1</v>
      </c>
      <c r="I486" s="227">
        <v>0</v>
      </c>
      <c r="J486" s="227">
        <v>10712</v>
      </c>
      <c r="K486" s="228">
        <f>ROUND(P486*H486,2)</f>
        <v>10712</v>
      </c>
      <c r="L486" s="224" t="s">
        <v>148</v>
      </c>
      <c r="M486" s="38"/>
      <c r="N486" s="229" t="s">
        <v>1</v>
      </c>
      <c r="O486" s="230" t="s">
        <v>43</v>
      </c>
      <c r="P486" s="231">
        <f>I486+J486</f>
        <v>10712</v>
      </c>
      <c r="Q486" s="231">
        <f>ROUND(I486*H486,2)</f>
        <v>0</v>
      </c>
      <c r="R486" s="231">
        <f>ROUND(J486*H486,2)</f>
        <v>10712</v>
      </c>
      <c r="S486" s="77"/>
      <c r="T486" s="232">
        <f>S486*H486</f>
        <v>0</v>
      </c>
      <c r="U486" s="232">
        <v>0</v>
      </c>
      <c r="V486" s="232">
        <f>U486*H486</f>
        <v>0</v>
      </c>
      <c r="W486" s="232">
        <v>0</v>
      </c>
      <c r="X486" s="232">
        <f>W486*H486</f>
        <v>0</v>
      </c>
      <c r="Y486" s="233" t="s">
        <v>1</v>
      </c>
      <c r="AR486" s="11" t="s">
        <v>149</v>
      </c>
      <c r="AT486" s="11" t="s">
        <v>144</v>
      </c>
      <c r="AU486" s="11" t="s">
        <v>82</v>
      </c>
      <c r="AY486" s="11" t="s">
        <v>142</v>
      </c>
      <c r="BE486" s="130">
        <f>IF(O486="základní",K486,0)</f>
        <v>10712</v>
      </c>
      <c r="BF486" s="130">
        <f>IF(O486="snížená",K486,0)</f>
        <v>0</v>
      </c>
      <c r="BG486" s="130">
        <f>IF(O486="zákl. přenesená",K486,0)</f>
        <v>0</v>
      </c>
      <c r="BH486" s="130">
        <f>IF(O486="sníž. přenesená",K486,0)</f>
        <v>0</v>
      </c>
      <c r="BI486" s="130">
        <f>IF(O486="nulová",K486,0)</f>
        <v>0</v>
      </c>
      <c r="BJ486" s="11" t="s">
        <v>82</v>
      </c>
      <c r="BK486" s="130">
        <f>ROUND(P486*H486,2)</f>
        <v>10712</v>
      </c>
      <c r="BL486" s="11" t="s">
        <v>149</v>
      </c>
      <c r="BM486" s="11" t="s">
        <v>1121</v>
      </c>
    </row>
    <row r="487" s="1" customFormat="1">
      <c r="B487" s="36"/>
      <c r="C487" s="37"/>
      <c r="D487" s="234" t="s">
        <v>151</v>
      </c>
      <c r="E487" s="37"/>
      <c r="F487" s="235" t="s">
        <v>1122</v>
      </c>
      <c r="G487" s="37"/>
      <c r="H487" s="37"/>
      <c r="I487" s="145"/>
      <c r="J487" s="145"/>
      <c r="K487" s="37"/>
      <c r="L487" s="37"/>
      <c r="M487" s="38"/>
      <c r="N487" s="236"/>
      <c r="O487" s="77"/>
      <c r="P487" s="77"/>
      <c r="Q487" s="77"/>
      <c r="R487" s="77"/>
      <c r="S487" s="77"/>
      <c r="T487" s="77"/>
      <c r="U487" s="77"/>
      <c r="V487" s="77"/>
      <c r="W487" s="77"/>
      <c r="X487" s="77"/>
      <c r="Y487" s="78"/>
      <c r="AT487" s="11" t="s">
        <v>151</v>
      </c>
      <c r="AU487" s="11" t="s">
        <v>82</v>
      </c>
    </row>
    <row r="488" s="1" customFormat="1" ht="22.5" customHeight="1">
      <c r="B488" s="36"/>
      <c r="C488" s="222" t="s">
        <v>1123</v>
      </c>
      <c r="D488" s="222" t="s">
        <v>144</v>
      </c>
      <c r="E488" s="223" t="s">
        <v>1124</v>
      </c>
      <c r="F488" s="224" t="s">
        <v>1125</v>
      </c>
      <c r="G488" s="225" t="s">
        <v>147</v>
      </c>
      <c r="H488" s="226">
        <v>1</v>
      </c>
      <c r="I488" s="227">
        <v>0</v>
      </c>
      <c r="J488" s="227">
        <v>14832</v>
      </c>
      <c r="K488" s="228">
        <f>ROUND(P488*H488,2)</f>
        <v>14832</v>
      </c>
      <c r="L488" s="224" t="s">
        <v>148</v>
      </c>
      <c r="M488" s="38"/>
      <c r="N488" s="229" t="s">
        <v>1</v>
      </c>
      <c r="O488" s="230" t="s">
        <v>43</v>
      </c>
      <c r="P488" s="231">
        <f>I488+J488</f>
        <v>14832</v>
      </c>
      <c r="Q488" s="231">
        <f>ROUND(I488*H488,2)</f>
        <v>0</v>
      </c>
      <c r="R488" s="231">
        <f>ROUND(J488*H488,2)</f>
        <v>14832</v>
      </c>
      <c r="S488" s="77"/>
      <c r="T488" s="232">
        <f>S488*H488</f>
        <v>0</v>
      </c>
      <c r="U488" s="232">
        <v>0</v>
      </c>
      <c r="V488" s="232">
        <f>U488*H488</f>
        <v>0</v>
      </c>
      <c r="W488" s="232">
        <v>0</v>
      </c>
      <c r="X488" s="232">
        <f>W488*H488</f>
        <v>0</v>
      </c>
      <c r="Y488" s="233" t="s">
        <v>1</v>
      </c>
      <c r="AR488" s="11" t="s">
        <v>149</v>
      </c>
      <c r="AT488" s="11" t="s">
        <v>144</v>
      </c>
      <c r="AU488" s="11" t="s">
        <v>82</v>
      </c>
      <c r="AY488" s="11" t="s">
        <v>142</v>
      </c>
      <c r="BE488" s="130">
        <f>IF(O488="základní",K488,0)</f>
        <v>14832</v>
      </c>
      <c r="BF488" s="130">
        <f>IF(O488="snížená",K488,0)</f>
        <v>0</v>
      </c>
      <c r="BG488" s="130">
        <f>IF(O488="zákl. přenesená",K488,0)</f>
        <v>0</v>
      </c>
      <c r="BH488" s="130">
        <f>IF(O488="sníž. přenesená",K488,0)</f>
        <v>0</v>
      </c>
      <c r="BI488" s="130">
        <f>IF(O488="nulová",K488,0)</f>
        <v>0</v>
      </c>
      <c r="BJ488" s="11" t="s">
        <v>82</v>
      </c>
      <c r="BK488" s="130">
        <f>ROUND(P488*H488,2)</f>
        <v>14832</v>
      </c>
      <c r="BL488" s="11" t="s">
        <v>149</v>
      </c>
      <c r="BM488" s="11" t="s">
        <v>1126</v>
      </c>
    </row>
    <row r="489" s="1" customFormat="1">
      <c r="B489" s="36"/>
      <c r="C489" s="37"/>
      <c r="D489" s="234" t="s">
        <v>151</v>
      </c>
      <c r="E489" s="37"/>
      <c r="F489" s="235" t="s">
        <v>1127</v>
      </c>
      <c r="G489" s="37"/>
      <c r="H489" s="37"/>
      <c r="I489" s="145"/>
      <c r="J489" s="145"/>
      <c r="K489" s="37"/>
      <c r="L489" s="37"/>
      <c r="M489" s="38"/>
      <c r="N489" s="236"/>
      <c r="O489" s="77"/>
      <c r="P489" s="77"/>
      <c r="Q489" s="77"/>
      <c r="R489" s="77"/>
      <c r="S489" s="77"/>
      <c r="T489" s="77"/>
      <c r="U489" s="77"/>
      <c r="V489" s="77"/>
      <c r="W489" s="77"/>
      <c r="X489" s="77"/>
      <c r="Y489" s="78"/>
      <c r="AT489" s="11" t="s">
        <v>151</v>
      </c>
      <c r="AU489" s="11" t="s">
        <v>82</v>
      </c>
    </row>
    <row r="490" s="1" customFormat="1" ht="22.5" customHeight="1">
      <c r="B490" s="36"/>
      <c r="C490" s="222" t="s">
        <v>1128</v>
      </c>
      <c r="D490" s="222" t="s">
        <v>144</v>
      </c>
      <c r="E490" s="223" t="s">
        <v>1129</v>
      </c>
      <c r="F490" s="224" t="s">
        <v>1130</v>
      </c>
      <c r="G490" s="225" t="s">
        <v>147</v>
      </c>
      <c r="H490" s="226">
        <v>1</v>
      </c>
      <c r="I490" s="227">
        <v>0</v>
      </c>
      <c r="J490" s="227">
        <v>15038</v>
      </c>
      <c r="K490" s="228">
        <f>ROUND(P490*H490,2)</f>
        <v>15038</v>
      </c>
      <c r="L490" s="224" t="s">
        <v>148</v>
      </c>
      <c r="M490" s="38"/>
      <c r="N490" s="229" t="s">
        <v>1</v>
      </c>
      <c r="O490" s="230" t="s">
        <v>43</v>
      </c>
      <c r="P490" s="231">
        <f>I490+J490</f>
        <v>15038</v>
      </c>
      <c r="Q490" s="231">
        <f>ROUND(I490*H490,2)</f>
        <v>0</v>
      </c>
      <c r="R490" s="231">
        <f>ROUND(J490*H490,2)</f>
        <v>15038</v>
      </c>
      <c r="S490" s="77"/>
      <c r="T490" s="232">
        <f>S490*H490</f>
        <v>0</v>
      </c>
      <c r="U490" s="232">
        <v>0</v>
      </c>
      <c r="V490" s="232">
        <f>U490*H490</f>
        <v>0</v>
      </c>
      <c r="W490" s="232">
        <v>0</v>
      </c>
      <c r="X490" s="232">
        <f>W490*H490</f>
        <v>0</v>
      </c>
      <c r="Y490" s="233" t="s">
        <v>1</v>
      </c>
      <c r="AR490" s="11" t="s">
        <v>149</v>
      </c>
      <c r="AT490" s="11" t="s">
        <v>144</v>
      </c>
      <c r="AU490" s="11" t="s">
        <v>82</v>
      </c>
      <c r="AY490" s="11" t="s">
        <v>142</v>
      </c>
      <c r="BE490" s="130">
        <f>IF(O490="základní",K490,0)</f>
        <v>15038</v>
      </c>
      <c r="BF490" s="130">
        <f>IF(O490="snížená",K490,0)</f>
        <v>0</v>
      </c>
      <c r="BG490" s="130">
        <f>IF(O490="zákl. přenesená",K490,0)</f>
        <v>0</v>
      </c>
      <c r="BH490" s="130">
        <f>IF(O490="sníž. přenesená",K490,0)</f>
        <v>0</v>
      </c>
      <c r="BI490" s="130">
        <f>IF(O490="nulová",K490,0)</f>
        <v>0</v>
      </c>
      <c r="BJ490" s="11" t="s">
        <v>82</v>
      </c>
      <c r="BK490" s="130">
        <f>ROUND(P490*H490,2)</f>
        <v>15038</v>
      </c>
      <c r="BL490" s="11" t="s">
        <v>149</v>
      </c>
      <c r="BM490" s="11" t="s">
        <v>1131</v>
      </c>
    </row>
    <row r="491" s="1" customFormat="1">
      <c r="B491" s="36"/>
      <c r="C491" s="37"/>
      <c r="D491" s="234" t="s">
        <v>151</v>
      </c>
      <c r="E491" s="37"/>
      <c r="F491" s="235" t="s">
        <v>1132</v>
      </c>
      <c r="G491" s="37"/>
      <c r="H491" s="37"/>
      <c r="I491" s="145"/>
      <c r="J491" s="145"/>
      <c r="K491" s="37"/>
      <c r="L491" s="37"/>
      <c r="M491" s="38"/>
      <c r="N491" s="236"/>
      <c r="O491" s="77"/>
      <c r="P491" s="77"/>
      <c r="Q491" s="77"/>
      <c r="R491" s="77"/>
      <c r="S491" s="77"/>
      <c r="T491" s="77"/>
      <c r="U491" s="77"/>
      <c r="V491" s="77"/>
      <c r="W491" s="77"/>
      <c r="X491" s="77"/>
      <c r="Y491" s="78"/>
      <c r="AT491" s="11" t="s">
        <v>151</v>
      </c>
      <c r="AU491" s="11" t="s">
        <v>82</v>
      </c>
    </row>
    <row r="492" s="1" customFormat="1" ht="22.5" customHeight="1">
      <c r="B492" s="36"/>
      <c r="C492" s="222" t="s">
        <v>1133</v>
      </c>
      <c r="D492" s="222" t="s">
        <v>144</v>
      </c>
      <c r="E492" s="223" t="s">
        <v>1134</v>
      </c>
      <c r="F492" s="224" t="s">
        <v>1135</v>
      </c>
      <c r="G492" s="225" t="s">
        <v>147</v>
      </c>
      <c r="H492" s="226">
        <v>1</v>
      </c>
      <c r="I492" s="227">
        <v>0</v>
      </c>
      <c r="J492" s="227">
        <v>15038</v>
      </c>
      <c r="K492" s="228">
        <f>ROUND(P492*H492,2)</f>
        <v>15038</v>
      </c>
      <c r="L492" s="224" t="s">
        <v>148</v>
      </c>
      <c r="M492" s="38"/>
      <c r="N492" s="229" t="s">
        <v>1</v>
      </c>
      <c r="O492" s="230" t="s">
        <v>43</v>
      </c>
      <c r="P492" s="231">
        <f>I492+J492</f>
        <v>15038</v>
      </c>
      <c r="Q492" s="231">
        <f>ROUND(I492*H492,2)</f>
        <v>0</v>
      </c>
      <c r="R492" s="231">
        <f>ROUND(J492*H492,2)</f>
        <v>15038</v>
      </c>
      <c r="S492" s="77"/>
      <c r="T492" s="232">
        <f>S492*H492</f>
        <v>0</v>
      </c>
      <c r="U492" s="232">
        <v>0</v>
      </c>
      <c r="V492" s="232">
        <f>U492*H492</f>
        <v>0</v>
      </c>
      <c r="W492" s="232">
        <v>0</v>
      </c>
      <c r="X492" s="232">
        <f>W492*H492</f>
        <v>0</v>
      </c>
      <c r="Y492" s="233" t="s">
        <v>1</v>
      </c>
      <c r="AR492" s="11" t="s">
        <v>149</v>
      </c>
      <c r="AT492" s="11" t="s">
        <v>144</v>
      </c>
      <c r="AU492" s="11" t="s">
        <v>82</v>
      </c>
      <c r="AY492" s="11" t="s">
        <v>142</v>
      </c>
      <c r="BE492" s="130">
        <f>IF(O492="základní",K492,0)</f>
        <v>15038</v>
      </c>
      <c r="BF492" s="130">
        <f>IF(O492="snížená",K492,0)</f>
        <v>0</v>
      </c>
      <c r="BG492" s="130">
        <f>IF(O492="zákl. přenesená",K492,0)</f>
        <v>0</v>
      </c>
      <c r="BH492" s="130">
        <f>IF(O492="sníž. přenesená",K492,0)</f>
        <v>0</v>
      </c>
      <c r="BI492" s="130">
        <f>IF(O492="nulová",K492,0)</f>
        <v>0</v>
      </c>
      <c r="BJ492" s="11" t="s">
        <v>82</v>
      </c>
      <c r="BK492" s="130">
        <f>ROUND(P492*H492,2)</f>
        <v>15038</v>
      </c>
      <c r="BL492" s="11" t="s">
        <v>149</v>
      </c>
      <c r="BM492" s="11" t="s">
        <v>1136</v>
      </c>
    </row>
    <row r="493" s="1" customFormat="1">
      <c r="B493" s="36"/>
      <c r="C493" s="37"/>
      <c r="D493" s="234" t="s">
        <v>151</v>
      </c>
      <c r="E493" s="37"/>
      <c r="F493" s="235" t="s">
        <v>1137</v>
      </c>
      <c r="G493" s="37"/>
      <c r="H493" s="37"/>
      <c r="I493" s="145"/>
      <c r="J493" s="145"/>
      <c r="K493" s="37"/>
      <c r="L493" s="37"/>
      <c r="M493" s="38"/>
      <c r="N493" s="236"/>
      <c r="O493" s="77"/>
      <c r="P493" s="77"/>
      <c r="Q493" s="77"/>
      <c r="R493" s="77"/>
      <c r="S493" s="77"/>
      <c r="T493" s="77"/>
      <c r="U493" s="77"/>
      <c r="V493" s="77"/>
      <c r="W493" s="77"/>
      <c r="X493" s="77"/>
      <c r="Y493" s="78"/>
      <c r="AT493" s="11" t="s">
        <v>151</v>
      </c>
      <c r="AU493" s="11" t="s">
        <v>82</v>
      </c>
    </row>
    <row r="494" s="1" customFormat="1" ht="22.5" customHeight="1">
      <c r="B494" s="36"/>
      <c r="C494" s="222" t="s">
        <v>1138</v>
      </c>
      <c r="D494" s="222" t="s">
        <v>144</v>
      </c>
      <c r="E494" s="223" t="s">
        <v>1139</v>
      </c>
      <c r="F494" s="224" t="s">
        <v>1140</v>
      </c>
      <c r="G494" s="225" t="s">
        <v>147</v>
      </c>
      <c r="H494" s="226">
        <v>1</v>
      </c>
      <c r="I494" s="227">
        <v>0</v>
      </c>
      <c r="J494" s="227">
        <v>10918</v>
      </c>
      <c r="K494" s="228">
        <f>ROUND(P494*H494,2)</f>
        <v>10918</v>
      </c>
      <c r="L494" s="224" t="s">
        <v>148</v>
      </c>
      <c r="M494" s="38"/>
      <c r="N494" s="229" t="s">
        <v>1</v>
      </c>
      <c r="O494" s="230" t="s">
        <v>43</v>
      </c>
      <c r="P494" s="231">
        <f>I494+J494</f>
        <v>10918</v>
      </c>
      <c r="Q494" s="231">
        <f>ROUND(I494*H494,2)</f>
        <v>0</v>
      </c>
      <c r="R494" s="231">
        <f>ROUND(J494*H494,2)</f>
        <v>10918</v>
      </c>
      <c r="S494" s="77"/>
      <c r="T494" s="232">
        <f>S494*H494</f>
        <v>0</v>
      </c>
      <c r="U494" s="232">
        <v>0</v>
      </c>
      <c r="V494" s="232">
        <f>U494*H494</f>
        <v>0</v>
      </c>
      <c r="W494" s="232">
        <v>0</v>
      </c>
      <c r="X494" s="232">
        <f>W494*H494</f>
        <v>0</v>
      </c>
      <c r="Y494" s="233" t="s">
        <v>1</v>
      </c>
      <c r="AR494" s="11" t="s">
        <v>149</v>
      </c>
      <c r="AT494" s="11" t="s">
        <v>144</v>
      </c>
      <c r="AU494" s="11" t="s">
        <v>82</v>
      </c>
      <c r="AY494" s="11" t="s">
        <v>142</v>
      </c>
      <c r="BE494" s="130">
        <f>IF(O494="základní",K494,0)</f>
        <v>10918</v>
      </c>
      <c r="BF494" s="130">
        <f>IF(O494="snížená",K494,0)</f>
        <v>0</v>
      </c>
      <c r="BG494" s="130">
        <f>IF(O494="zákl. přenesená",K494,0)</f>
        <v>0</v>
      </c>
      <c r="BH494" s="130">
        <f>IF(O494="sníž. přenesená",K494,0)</f>
        <v>0</v>
      </c>
      <c r="BI494" s="130">
        <f>IF(O494="nulová",K494,0)</f>
        <v>0</v>
      </c>
      <c r="BJ494" s="11" t="s">
        <v>82</v>
      </c>
      <c r="BK494" s="130">
        <f>ROUND(P494*H494,2)</f>
        <v>10918</v>
      </c>
      <c r="BL494" s="11" t="s">
        <v>149</v>
      </c>
      <c r="BM494" s="11" t="s">
        <v>1141</v>
      </c>
    </row>
    <row r="495" s="1" customFormat="1">
      <c r="B495" s="36"/>
      <c r="C495" s="37"/>
      <c r="D495" s="234" t="s">
        <v>151</v>
      </c>
      <c r="E495" s="37"/>
      <c r="F495" s="235" t="s">
        <v>1142</v>
      </c>
      <c r="G495" s="37"/>
      <c r="H495" s="37"/>
      <c r="I495" s="145"/>
      <c r="J495" s="145"/>
      <c r="K495" s="37"/>
      <c r="L495" s="37"/>
      <c r="M495" s="38"/>
      <c r="N495" s="236"/>
      <c r="O495" s="77"/>
      <c r="P495" s="77"/>
      <c r="Q495" s="77"/>
      <c r="R495" s="77"/>
      <c r="S495" s="77"/>
      <c r="T495" s="77"/>
      <c r="U495" s="77"/>
      <c r="V495" s="77"/>
      <c r="W495" s="77"/>
      <c r="X495" s="77"/>
      <c r="Y495" s="78"/>
      <c r="AT495" s="11" t="s">
        <v>151</v>
      </c>
      <c r="AU495" s="11" t="s">
        <v>82</v>
      </c>
    </row>
    <row r="496" s="1" customFormat="1" ht="22.5" customHeight="1">
      <c r="B496" s="36"/>
      <c r="C496" s="222" t="s">
        <v>1143</v>
      </c>
      <c r="D496" s="222" t="s">
        <v>144</v>
      </c>
      <c r="E496" s="223" t="s">
        <v>1144</v>
      </c>
      <c r="F496" s="224" t="s">
        <v>1145</v>
      </c>
      <c r="G496" s="225" t="s">
        <v>147</v>
      </c>
      <c r="H496" s="226">
        <v>1</v>
      </c>
      <c r="I496" s="227">
        <v>0</v>
      </c>
      <c r="J496" s="227">
        <v>11021</v>
      </c>
      <c r="K496" s="228">
        <f>ROUND(P496*H496,2)</f>
        <v>11021</v>
      </c>
      <c r="L496" s="224" t="s">
        <v>148</v>
      </c>
      <c r="M496" s="38"/>
      <c r="N496" s="229" t="s">
        <v>1</v>
      </c>
      <c r="O496" s="230" t="s">
        <v>43</v>
      </c>
      <c r="P496" s="231">
        <f>I496+J496</f>
        <v>11021</v>
      </c>
      <c r="Q496" s="231">
        <f>ROUND(I496*H496,2)</f>
        <v>0</v>
      </c>
      <c r="R496" s="231">
        <f>ROUND(J496*H496,2)</f>
        <v>11021</v>
      </c>
      <c r="S496" s="77"/>
      <c r="T496" s="232">
        <f>S496*H496</f>
        <v>0</v>
      </c>
      <c r="U496" s="232">
        <v>0</v>
      </c>
      <c r="V496" s="232">
        <f>U496*H496</f>
        <v>0</v>
      </c>
      <c r="W496" s="232">
        <v>0</v>
      </c>
      <c r="X496" s="232">
        <f>W496*H496</f>
        <v>0</v>
      </c>
      <c r="Y496" s="233" t="s">
        <v>1</v>
      </c>
      <c r="AR496" s="11" t="s">
        <v>149</v>
      </c>
      <c r="AT496" s="11" t="s">
        <v>144</v>
      </c>
      <c r="AU496" s="11" t="s">
        <v>82</v>
      </c>
      <c r="AY496" s="11" t="s">
        <v>142</v>
      </c>
      <c r="BE496" s="130">
        <f>IF(O496="základní",K496,0)</f>
        <v>11021</v>
      </c>
      <c r="BF496" s="130">
        <f>IF(O496="snížená",K496,0)</f>
        <v>0</v>
      </c>
      <c r="BG496" s="130">
        <f>IF(O496="zákl. přenesená",K496,0)</f>
        <v>0</v>
      </c>
      <c r="BH496" s="130">
        <f>IF(O496="sníž. přenesená",K496,0)</f>
        <v>0</v>
      </c>
      <c r="BI496" s="130">
        <f>IF(O496="nulová",K496,0)</f>
        <v>0</v>
      </c>
      <c r="BJ496" s="11" t="s">
        <v>82</v>
      </c>
      <c r="BK496" s="130">
        <f>ROUND(P496*H496,2)</f>
        <v>11021</v>
      </c>
      <c r="BL496" s="11" t="s">
        <v>149</v>
      </c>
      <c r="BM496" s="11" t="s">
        <v>1146</v>
      </c>
    </row>
    <row r="497" s="1" customFormat="1">
      <c r="B497" s="36"/>
      <c r="C497" s="37"/>
      <c r="D497" s="234" t="s">
        <v>151</v>
      </c>
      <c r="E497" s="37"/>
      <c r="F497" s="235" t="s">
        <v>1147</v>
      </c>
      <c r="G497" s="37"/>
      <c r="H497" s="37"/>
      <c r="I497" s="145"/>
      <c r="J497" s="145"/>
      <c r="K497" s="37"/>
      <c r="L497" s="37"/>
      <c r="M497" s="38"/>
      <c r="N497" s="236"/>
      <c r="O497" s="77"/>
      <c r="P497" s="77"/>
      <c r="Q497" s="77"/>
      <c r="R497" s="77"/>
      <c r="S497" s="77"/>
      <c r="T497" s="77"/>
      <c r="U497" s="77"/>
      <c r="V497" s="77"/>
      <c r="W497" s="77"/>
      <c r="X497" s="77"/>
      <c r="Y497" s="78"/>
      <c r="AT497" s="11" t="s">
        <v>151</v>
      </c>
      <c r="AU497" s="11" t="s">
        <v>82</v>
      </c>
    </row>
    <row r="498" s="1" customFormat="1" ht="22.5" customHeight="1">
      <c r="B498" s="36"/>
      <c r="C498" s="222" t="s">
        <v>1148</v>
      </c>
      <c r="D498" s="222" t="s">
        <v>144</v>
      </c>
      <c r="E498" s="223" t="s">
        <v>1149</v>
      </c>
      <c r="F498" s="224" t="s">
        <v>1150</v>
      </c>
      <c r="G498" s="225" t="s">
        <v>147</v>
      </c>
      <c r="H498" s="226">
        <v>1</v>
      </c>
      <c r="I498" s="227">
        <v>0</v>
      </c>
      <c r="J498" s="227">
        <v>13699</v>
      </c>
      <c r="K498" s="228">
        <f>ROUND(P498*H498,2)</f>
        <v>13699</v>
      </c>
      <c r="L498" s="224" t="s">
        <v>148</v>
      </c>
      <c r="M498" s="38"/>
      <c r="N498" s="229" t="s">
        <v>1</v>
      </c>
      <c r="O498" s="230" t="s">
        <v>43</v>
      </c>
      <c r="P498" s="231">
        <f>I498+J498</f>
        <v>13699</v>
      </c>
      <c r="Q498" s="231">
        <f>ROUND(I498*H498,2)</f>
        <v>0</v>
      </c>
      <c r="R498" s="231">
        <f>ROUND(J498*H498,2)</f>
        <v>13699</v>
      </c>
      <c r="S498" s="77"/>
      <c r="T498" s="232">
        <f>S498*H498</f>
        <v>0</v>
      </c>
      <c r="U498" s="232">
        <v>0</v>
      </c>
      <c r="V498" s="232">
        <f>U498*H498</f>
        <v>0</v>
      </c>
      <c r="W498" s="232">
        <v>0</v>
      </c>
      <c r="X498" s="232">
        <f>W498*H498</f>
        <v>0</v>
      </c>
      <c r="Y498" s="233" t="s">
        <v>1</v>
      </c>
      <c r="AR498" s="11" t="s">
        <v>149</v>
      </c>
      <c r="AT498" s="11" t="s">
        <v>144</v>
      </c>
      <c r="AU498" s="11" t="s">
        <v>82</v>
      </c>
      <c r="AY498" s="11" t="s">
        <v>142</v>
      </c>
      <c r="BE498" s="130">
        <f>IF(O498="základní",K498,0)</f>
        <v>13699</v>
      </c>
      <c r="BF498" s="130">
        <f>IF(O498="snížená",K498,0)</f>
        <v>0</v>
      </c>
      <c r="BG498" s="130">
        <f>IF(O498="zákl. přenesená",K498,0)</f>
        <v>0</v>
      </c>
      <c r="BH498" s="130">
        <f>IF(O498="sníž. přenesená",K498,0)</f>
        <v>0</v>
      </c>
      <c r="BI498" s="130">
        <f>IF(O498="nulová",K498,0)</f>
        <v>0</v>
      </c>
      <c r="BJ498" s="11" t="s">
        <v>82</v>
      </c>
      <c r="BK498" s="130">
        <f>ROUND(P498*H498,2)</f>
        <v>13699</v>
      </c>
      <c r="BL498" s="11" t="s">
        <v>149</v>
      </c>
      <c r="BM498" s="11" t="s">
        <v>1151</v>
      </c>
    </row>
    <row r="499" s="1" customFormat="1">
      <c r="B499" s="36"/>
      <c r="C499" s="37"/>
      <c r="D499" s="234" t="s">
        <v>151</v>
      </c>
      <c r="E499" s="37"/>
      <c r="F499" s="235" t="s">
        <v>1152</v>
      </c>
      <c r="G499" s="37"/>
      <c r="H499" s="37"/>
      <c r="I499" s="145"/>
      <c r="J499" s="145"/>
      <c r="K499" s="37"/>
      <c r="L499" s="37"/>
      <c r="M499" s="38"/>
      <c r="N499" s="236"/>
      <c r="O499" s="77"/>
      <c r="P499" s="77"/>
      <c r="Q499" s="77"/>
      <c r="R499" s="77"/>
      <c r="S499" s="77"/>
      <c r="T499" s="77"/>
      <c r="U499" s="77"/>
      <c r="V499" s="77"/>
      <c r="W499" s="77"/>
      <c r="X499" s="77"/>
      <c r="Y499" s="78"/>
      <c r="AT499" s="11" t="s">
        <v>151</v>
      </c>
      <c r="AU499" s="11" t="s">
        <v>82</v>
      </c>
    </row>
    <row r="500" s="1" customFormat="1" ht="22.5" customHeight="1">
      <c r="B500" s="36"/>
      <c r="C500" s="222" t="s">
        <v>1153</v>
      </c>
      <c r="D500" s="222" t="s">
        <v>144</v>
      </c>
      <c r="E500" s="223" t="s">
        <v>1154</v>
      </c>
      <c r="F500" s="224" t="s">
        <v>1155</v>
      </c>
      <c r="G500" s="225" t="s">
        <v>147</v>
      </c>
      <c r="H500" s="226">
        <v>1</v>
      </c>
      <c r="I500" s="227">
        <v>0</v>
      </c>
      <c r="J500" s="227">
        <v>15038</v>
      </c>
      <c r="K500" s="228">
        <f>ROUND(P500*H500,2)</f>
        <v>15038</v>
      </c>
      <c r="L500" s="224" t="s">
        <v>148</v>
      </c>
      <c r="M500" s="38"/>
      <c r="N500" s="229" t="s">
        <v>1</v>
      </c>
      <c r="O500" s="230" t="s">
        <v>43</v>
      </c>
      <c r="P500" s="231">
        <f>I500+J500</f>
        <v>15038</v>
      </c>
      <c r="Q500" s="231">
        <f>ROUND(I500*H500,2)</f>
        <v>0</v>
      </c>
      <c r="R500" s="231">
        <f>ROUND(J500*H500,2)</f>
        <v>15038</v>
      </c>
      <c r="S500" s="77"/>
      <c r="T500" s="232">
        <f>S500*H500</f>
        <v>0</v>
      </c>
      <c r="U500" s="232">
        <v>0</v>
      </c>
      <c r="V500" s="232">
        <f>U500*H500</f>
        <v>0</v>
      </c>
      <c r="W500" s="232">
        <v>0</v>
      </c>
      <c r="X500" s="232">
        <f>W500*H500</f>
        <v>0</v>
      </c>
      <c r="Y500" s="233" t="s">
        <v>1</v>
      </c>
      <c r="AR500" s="11" t="s">
        <v>149</v>
      </c>
      <c r="AT500" s="11" t="s">
        <v>144</v>
      </c>
      <c r="AU500" s="11" t="s">
        <v>82</v>
      </c>
      <c r="AY500" s="11" t="s">
        <v>142</v>
      </c>
      <c r="BE500" s="130">
        <f>IF(O500="základní",K500,0)</f>
        <v>15038</v>
      </c>
      <c r="BF500" s="130">
        <f>IF(O500="snížená",K500,0)</f>
        <v>0</v>
      </c>
      <c r="BG500" s="130">
        <f>IF(O500="zákl. přenesená",K500,0)</f>
        <v>0</v>
      </c>
      <c r="BH500" s="130">
        <f>IF(O500="sníž. přenesená",K500,0)</f>
        <v>0</v>
      </c>
      <c r="BI500" s="130">
        <f>IF(O500="nulová",K500,0)</f>
        <v>0</v>
      </c>
      <c r="BJ500" s="11" t="s">
        <v>82</v>
      </c>
      <c r="BK500" s="130">
        <f>ROUND(P500*H500,2)</f>
        <v>15038</v>
      </c>
      <c r="BL500" s="11" t="s">
        <v>149</v>
      </c>
      <c r="BM500" s="11" t="s">
        <v>1156</v>
      </c>
    </row>
    <row r="501" s="1" customFormat="1">
      <c r="B501" s="36"/>
      <c r="C501" s="37"/>
      <c r="D501" s="234" t="s">
        <v>151</v>
      </c>
      <c r="E501" s="37"/>
      <c r="F501" s="235" t="s">
        <v>1157</v>
      </c>
      <c r="G501" s="37"/>
      <c r="H501" s="37"/>
      <c r="I501" s="145"/>
      <c r="J501" s="145"/>
      <c r="K501" s="37"/>
      <c r="L501" s="37"/>
      <c r="M501" s="38"/>
      <c r="N501" s="236"/>
      <c r="O501" s="77"/>
      <c r="P501" s="77"/>
      <c r="Q501" s="77"/>
      <c r="R501" s="77"/>
      <c r="S501" s="77"/>
      <c r="T501" s="77"/>
      <c r="U501" s="77"/>
      <c r="V501" s="77"/>
      <c r="W501" s="77"/>
      <c r="X501" s="77"/>
      <c r="Y501" s="78"/>
      <c r="AT501" s="11" t="s">
        <v>151</v>
      </c>
      <c r="AU501" s="11" t="s">
        <v>82</v>
      </c>
    </row>
    <row r="502" s="1" customFormat="1" ht="22.5" customHeight="1">
      <c r="B502" s="36"/>
      <c r="C502" s="222" t="s">
        <v>1158</v>
      </c>
      <c r="D502" s="222" t="s">
        <v>144</v>
      </c>
      <c r="E502" s="223" t="s">
        <v>1159</v>
      </c>
      <c r="F502" s="224" t="s">
        <v>1160</v>
      </c>
      <c r="G502" s="225" t="s">
        <v>147</v>
      </c>
      <c r="H502" s="226">
        <v>1</v>
      </c>
      <c r="I502" s="227">
        <v>0</v>
      </c>
      <c r="J502" s="227">
        <v>15038</v>
      </c>
      <c r="K502" s="228">
        <f>ROUND(P502*H502,2)</f>
        <v>15038</v>
      </c>
      <c r="L502" s="224" t="s">
        <v>148</v>
      </c>
      <c r="M502" s="38"/>
      <c r="N502" s="229" t="s">
        <v>1</v>
      </c>
      <c r="O502" s="230" t="s">
        <v>43</v>
      </c>
      <c r="P502" s="231">
        <f>I502+J502</f>
        <v>15038</v>
      </c>
      <c r="Q502" s="231">
        <f>ROUND(I502*H502,2)</f>
        <v>0</v>
      </c>
      <c r="R502" s="231">
        <f>ROUND(J502*H502,2)</f>
        <v>15038</v>
      </c>
      <c r="S502" s="77"/>
      <c r="T502" s="232">
        <f>S502*H502</f>
        <v>0</v>
      </c>
      <c r="U502" s="232">
        <v>0</v>
      </c>
      <c r="V502" s="232">
        <f>U502*H502</f>
        <v>0</v>
      </c>
      <c r="W502" s="232">
        <v>0</v>
      </c>
      <c r="X502" s="232">
        <f>W502*H502</f>
        <v>0</v>
      </c>
      <c r="Y502" s="233" t="s">
        <v>1</v>
      </c>
      <c r="AR502" s="11" t="s">
        <v>149</v>
      </c>
      <c r="AT502" s="11" t="s">
        <v>144</v>
      </c>
      <c r="AU502" s="11" t="s">
        <v>82</v>
      </c>
      <c r="AY502" s="11" t="s">
        <v>142</v>
      </c>
      <c r="BE502" s="130">
        <f>IF(O502="základní",K502,0)</f>
        <v>15038</v>
      </c>
      <c r="BF502" s="130">
        <f>IF(O502="snížená",K502,0)</f>
        <v>0</v>
      </c>
      <c r="BG502" s="130">
        <f>IF(O502="zákl. přenesená",K502,0)</f>
        <v>0</v>
      </c>
      <c r="BH502" s="130">
        <f>IF(O502="sníž. přenesená",K502,0)</f>
        <v>0</v>
      </c>
      <c r="BI502" s="130">
        <f>IF(O502="nulová",K502,0)</f>
        <v>0</v>
      </c>
      <c r="BJ502" s="11" t="s">
        <v>82</v>
      </c>
      <c r="BK502" s="130">
        <f>ROUND(P502*H502,2)</f>
        <v>15038</v>
      </c>
      <c r="BL502" s="11" t="s">
        <v>149</v>
      </c>
      <c r="BM502" s="11" t="s">
        <v>1161</v>
      </c>
    </row>
    <row r="503" s="1" customFormat="1">
      <c r="B503" s="36"/>
      <c r="C503" s="37"/>
      <c r="D503" s="234" t="s">
        <v>151</v>
      </c>
      <c r="E503" s="37"/>
      <c r="F503" s="235" t="s">
        <v>1162</v>
      </c>
      <c r="G503" s="37"/>
      <c r="H503" s="37"/>
      <c r="I503" s="145"/>
      <c r="J503" s="145"/>
      <c r="K503" s="37"/>
      <c r="L503" s="37"/>
      <c r="M503" s="38"/>
      <c r="N503" s="236"/>
      <c r="O503" s="77"/>
      <c r="P503" s="77"/>
      <c r="Q503" s="77"/>
      <c r="R503" s="77"/>
      <c r="S503" s="77"/>
      <c r="T503" s="77"/>
      <c r="U503" s="77"/>
      <c r="V503" s="77"/>
      <c r="W503" s="77"/>
      <c r="X503" s="77"/>
      <c r="Y503" s="78"/>
      <c r="AT503" s="11" t="s">
        <v>151</v>
      </c>
      <c r="AU503" s="11" t="s">
        <v>82</v>
      </c>
    </row>
    <row r="504" s="1" customFormat="1" ht="22.5" customHeight="1">
      <c r="B504" s="36"/>
      <c r="C504" s="222" t="s">
        <v>1163</v>
      </c>
      <c r="D504" s="222" t="s">
        <v>144</v>
      </c>
      <c r="E504" s="223" t="s">
        <v>1164</v>
      </c>
      <c r="F504" s="224" t="s">
        <v>1165</v>
      </c>
      <c r="G504" s="225" t="s">
        <v>147</v>
      </c>
      <c r="H504" s="226">
        <v>1</v>
      </c>
      <c r="I504" s="227">
        <v>0</v>
      </c>
      <c r="J504" s="227">
        <v>9373</v>
      </c>
      <c r="K504" s="228">
        <f>ROUND(P504*H504,2)</f>
        <v>9373</v>
      </c>
      <c r="L504" s="224" t="s">
        <v>148</v>
      </c>
      <c r="M504" s="38"/>
      <c r="N504" s="229" t="s">
        <v>1</v>
      </c>
      <c r="O504" s="230" t="s">
        <v>43</v>
      </c>
      <c r="P504" s="231">
        <f>I504+J504</f>
        <v>9373</v>
      </c>
      <c r="Q504" s="231">
        <f>ROUND(I504*H504,2)</f>
        <v>0</v>
      </c>
      <c r="R504" s="231">
        <f>ROUND(J504*H504,2)</f>
        <v>9373</v>
      </c>
      <c r="S504" s="77"/>
      <c r="T504" s="232">
        <f>S504*H504</f>
        <v>0</v>
      </c>
      <c r="U504" s="232">
        <v>0</v>
      </c>
      <c r="V504" s="232">
        <f>U504*H504</f>
        <v>0</v>
      </c>
      <c r="W504" s="232">
        <v>0</v>
      </c>
      <c r="X504" s="232">
        <f>W504*H504</f>
        <v>0</v>
      </c>
      <c r="Y504" s="233" t="s">
        <v>1</v>
      </c>
      <c r="AR504" s="11" t="s">
        <v>149</v>
      </c>
      <c r="AT504" s="11" t="s">
        <v>144</v>
      </c>
      <c r="AU504" s="11" t="s">
        <v>82</v>
      </c>
      <c r="AY504" s="11" t="s">
        <v>142</v>
      </c>
      <c r="BE504" s="130">
        <f>IF(O504="základní",K504,0)</f>
        <v>9373</v>
      </c>
      <c r="BF504" s="130">
        <f>IF(O504="snížená",K504,0)</f>
        <v>0</v>
      </c>
      <c r="BG504" s="130">
        <f>IF(O504="zákl. přenesená",K504,0)</f>
        <v>0</v>
      </c>
      <c r="BH504" s="130">
        <f>IF(O504="sníž. přenesená",K504,0)</f>
        <v>0</v>
      </c>
      <c r="BI504" s="130">
        <f>IF(O504="nulová",K504,0)</f>
        <v>0</v>
      </c>
      <c r="BJ504" s="11" t="s">
        <v>82</v>
      </c>
      <c r="BK504" s="130">
        <f>ROUND(P504*H504,2)</f>
        <v>9373</v>
      </c>
      <c r="BL504" s="11" t="s">
        <v>149</v>
      </c>
      <c r="BM504" s="11" t="s">
        <v>1166</v>
      </c>
    </row>
    <row r="505" s="1" customFormat="1">
      <c r="B505" s="36"/>
      <c r="C505" s="37"/>
      <c r="D505" s="234" t="s">
        <v>151</v>
      </c>
      <c r="E505" s="37"/>
      <c r="F505" s="235" t="s">
        <v>1167</v>
      </c>
      <c r="G505" s="37"/>
      <c r="H505" s="37"/>
      <c r="I505" s="145"/>
      <c r="J505" s="145"/>
      <c r="K505" s="37"/>
      <c r="L505" s="37"/>
      <c r="M505" s="38"/>
      <c r="N505" s="236"/>
      <c r="O505" s="77"/>
      <c r="P505" s="77"/>
      <c r="Q505" s="77"/>
      <c r="R505" s="77"/>
      <c r="S505" s="77"/>
      <c r="T505" s="77"/>
      <c r="U505" s="77"/>
      <c r="V505" s="77"/>
      <c r="W505" s="77"/>
      <c r="X505" s="77"/>
      <c r="Y505" s="78"/>
      <c r="AT505" s="11" t="s">
        <v>151</v>
      </c>
      <c r="AU505" s="11" t="s">
        <v>82</v>
      </c>
    </row>
    <row r="506" s="1" customFormat="1" ht="22.5" customHeight="1">
      <c r="B506" s="36"/>
      <c r="C506" s="222" t="s">
        <v>1168</v>
      </c>
      <c r="D506" s="222" t="s">
        <v>144</v>
      </c>
      <c r="E506" s="223" t="s">
        <v>1169</v>
      </c>
      <c r="F506" s="224" t="s">
        <v>1170</v>
      </c>
      <c r="G506" s="225" t="s">
        <v>147</v>
      </c>
      <c r="H506" s="226">
        <v>1</v>
      </c>
      <c r="I506" s="227">
        <v>0</v>
      </c>
      <c r="J506" s="227">
        <v>12360</v>
      </c>
      <c r="K506" s="228">
        <f>ROUND(P506*H506,2)</f>
        <v>12360</v>
      </c>
      <c r="L506" s="224" t="s">
        <v>148</v>
      </c>
      <c r="M506" s="38"/>
      <c r="N506" s="229" t="s">
        <v>1</v>
      </c>
      <c r="O506" s="230" t="s">
        <v>43</v>
      </c>
      <c r="P506" s="231">
        <f>I506+J506</f>
        <v>12360</v>
      </c>
      <c r="Q506" s="231">
        <f>ROUND(I506*H506,2)</f>
        <v>0</v>
      </c>
      <c r="R506" s="231">
        <f>ROUND(J506*H506,2)</f>
        <v>12360</v>
      </c>
      <c r="S506" s="77"/>
      <c r="T506" s="232">
        <f>S506*H506</f>
        <v>0</v>
      </c>
      <c r="U506" s="232">
        <v>0</v>
      </c>
      <c r="V506" s="232">
        <f>U506*H506</f>
        <v>0</v>
      </c>
      <c r="W506" s="232">
        <v>0</v>
      </c>
      <c r="X506" s="232">
        <f>W506*H506</f>
        <v>0</v>
      </c>
      <c r="Y506" s="233" t="s">
        <v>1</v>
      </c>
      <c r="AR506" s="11" t="s">
        <v>149</v>
      </c>
      <c r="AT506" s="11" t="s">
        <v>144</v>
      </c>
      <c r="AU506" s="11" t="s">
        <v>82</v>
      </c>
      <c r="AY506" s="11" t="s">
        <v>142</v>
      </c>
      <c r="BE506" s="130">
        <f>IF(O506="základní",K506,0)</f>
        <v>12360</v>
      </c>
      <c r="BF506" s="130">
        <f>IF(O506="snížená",K506,0)</f>
        <v>0</v>
      </c>
      <c r="BG506" s="130">
        <f>IF(O506="zákl. přenesená",K506,0)</f>
        <v>0</v>
      </c>
      <c r="BH506" s="130">
        <f>IF(O506="sníž. přenesená",K506,0)</f>
        <v>0</v>
      </c>
      <c r="BI506" s="130">
        <f>IF(O506="nulová",K506,0)</f>
        <v>0</v>
      </c>
      <c r="BJ506" s="11" t="s">
        <v>82</v>
      </c>
      <c r="BK506" s="130">
        <f>ROUND(P506*H506,2)</f>
        <v>12360</v>
      </c>
      <c r="BL506" s="11" t="s">
        <v>149</v>
      </c>
      <c r="BM506" s="11" t="s">
        <v>1171</v>
      </c>
    </row>
    <row r="507" s="1" customFormat="1">
      <c r="B507" s="36"/>
      <c r="C507" s="37"/>
      <c r="D507" s="234" t="s">
        <v>151</v>
      </c>
      <c r="E507" s="37"/>
      <c r="F507" s="235" t="s">
        <v>1172</v>
      </c>
      <c r="G507" s="37"/>
      <c r="H507" s="37"/>
      <c r="I507" s="145"/>
      <c r="J507" s="145"/>
      <c r="K507" s="37"/>
      <c r="L507" s="37"/>
      <c r="M507" s="38"/>
      <c r="N507" s="236"/>
      <c r="O507" s="77"/>
      <c r="P507" s="77"/>
      <c r="Q507" s="77"/>
      <c r="R507" s="77"/>
      <c r="S507" s="77"/>
      <c r="T507" s="77"/>
      <c r="U507" s="77"/>
      <c r="V507" s="77"/>
      <c r="W507" s="77"/>
      <c r="X507" s="77"/>
      <c r="Y507" s="78"/>
      <c r="AT507" s="11" t="s">
        <v>151</v>
      </c>
      <c r="AU507" s="11" t="s">
        <v>82</v>
      </c>
    </row>
    <row r="508" s="1" customFormat="1" ht="22.5" customHeight="1">
      <c r="B508" s="36"/>
      <c r="C508" s="222" t="s">
        <v>1173</v>
      </c>
      <c r="D508" s="222" t="s">
        <v>144</v>
      </c>
      <c r="E508" s="223" t="s">
        <v>1174</v>
      </c>
      <c r="F508" s="224" t="s">
        <v>1175</v>
      </c>
      <c r="G508" s="225" t="s">
        <v>147</v>
      </c>
      <c r="H508" s="226">
        <v>1</v>
      </c>
      <c r="I508" s="227">
        <v>0</v>
      </c>
      <c r="J508" s="227">
        <v>358.44</v>
      </c>
      <c r="K508" s="228">
        <f>ROUND(P508*H508,2)</f>
        <v>358.44</v>
      </c>
      <c r="L508" s="224" t="s">
        <v>148</v>
      </c>
      <c r="M508" s="38"/>
      <c r="N508" s="229" t="s">
        <v>1</v>
      </c>
      <c r="O508" s="230" t="s">
        <v>43</v>
      </c>
      <c r="P508" s="231">
        <f>I508+J508</f>
        <v>358.44</v>
      </c>
      <c r="Q508" s="231">
        <f>ROUND(I508*H508,2)</f>
        <v>0</v>
      </c>
      <c r="R508" s="231">
        <f>ROUND(J508*H508,2)</f>
        <v>358.44</v>
      </c>
      <c r="S508" s="77"/>
      <c r="T508" s="232">
        <f>S508*H508</f>
        <v>0</v>
      </c>
      <c r="U508" s="232">
        <v>0</v>
      </c>
      <c r="V508" s="232">
        <f>U508*H508</f>
        <v>0</v>
      </c>
      <c r="W508" s="232">
        <v>0</v>
      </c>
      <c r="X508" s="232">
        <f>W508*H508</f>
        <v>0</v>
      </c>
      <c r="Y508" s="233" t="s">
        <v>1</v>
      </c>
      <c r="AR508" s="11" t="s">
        <v>149</v>
      </c>
      <c r="AT508" s="11" t="s">
        <v>144</v>
      </c>
      <c r="AU508" s="11" t="s">
        <v>82</v>
      </c>
      <c r="AY508" s="11" t="s">
        <v>142</v>
      </c>
      <c r="BE508" s="130">
        <f>IF(O508="základní",K508,0)</f>
        <v>358.44</v>
      </c>
      <c r="BF508" s="130">
        <f>IF(O508="snížená",K508,0)</f>
        <v>0</v>
      </c>
      <c r="BG508" s="130">
        <f>IF(O508="zákl. přenesená",K508,0)</f>
        <v>0</v>
      </c>
      <c r="BH508" s="130">
        <f>IF(O508="sníž. přenesená",K508,0)</f>
        <v>0</v>
      </c>
      <c r="BI508" s="130">
        <f>IF(O508="nulová",K508,0)</f>
        <v>0</v>
      </c>
      <c r="BJ508" s="11" t="s">
        <v>82</v>
      </c>
      <c r="BK508" s="130">
        <f>ROUND(P508*H508,2)</f>
        <v>358.44</v>
      </c>
      <c r="BL508" s="11" t="s">
        <v>149</v>
      </c>
      <c r="BM508" s="11" t="s">
        <v>1176</v>
      </c>
    </row>
    <row r="509" s="1" customFormat="1">
      <c r="B509" s="36"/>
      <c r="C509" s="37"/>
      <c r="D509" s="234" t="s">
        <v>151</v>
      </c>
      <c r="E509" s="37"/>
      <c r="F509" s="235" t="s">
        <v>1177</v>
      </c>
      <c r="G509" s="37"/>
      <c r="H509" s="37"/>
      <c r="I509" s="145"/>
      <c r="J509" s="145"/>
      <c r="K509" s="37"/>
      <c r="L509" s="37"/>
      <c r="M509" s="38"/>
      <c r="N509" s="236"/>
      <c r="O509" s="77"/>
      <c r="P509" s="77"/>
      <c r="Q509" s="77"/>
      <c r="R509" s="77"/>
      <c r="S509" s="77"/>
      <c r="T509" s="77"/>
      <c r="U509" s="77"/>
      <c r="V509" s="77"/>
      <c r="W509" s="77"/>
      <c r="X509" s="77"/>
      <c r="Y509" s="78"/>
      <c r="AT509" s="11" t="s">
        <v>151</v>
      </c>
      <c r="AU509" s="11" t="s">
        <v>82</v>
      </c>
    </row>
    <row r="510" s="1" customFormat="1" ht="22.5" customHeight="1">
      <c r="B510" s="36"/>
      <c r="C510" s="222" t="s">
        <v>1178</v>
      </c>
      <c r="D510" s="222" t="s">
        <v>144</v>
      </c>
      <c r="E510" s="223" t="s">
        <v>1179</v>
      </c>
      <c r="F510" s="224" t="s">
        <v>1180</v>
      </c>
      <c r="G510" s="225" t="s">
        <v>147</v>
      </c>
      <c r="H510" s="226">
        <v>1</v>
      </c>
      <c r="I510" s="227">
        <v>0</v>
      </c>
      <c r="J510" s="227">
        <v>2513.1999999999998</v>
      </c>
      <c r="K510" s="228">
        <f>ROUND(P510*H510,2)</f>
        <v>2513.1999999999998</v>
      </c>
      <c r="L510" s="224" t="s">
        <v>148</v>
      </c>
      <c r="M510" s="38"/>
      <c r="N510" s="229" t="s">
        <v>1</v>
      </c>
      <c r="O510" s="230" t="s">
        <v>43</v>
      </c>
      <c r="P510" s="231">
        <f>I510+J510</f>
        <v>2513.1999999999998</v>
      </c>
      <c r="Q510" s="231">
        <f>ROUND(I510*H510,2)</f>
        <v>0</v>
      </c>
      <c r="R510" s="231">
        <f>ROUND(J510*H510,2)</f>
        <v>2513.1999999999998</v>
      </c>
      <c r="S510" s="77"/>
      <c r="T510" s="232">
        <f>S510*H510</f>
        <v>0</v>
      </c>
      <c r="U510" s="232">
        <v>0</v>
      </c>
      <c r="V510" s="232">
        <f>U510*H510</f>
        <v>0</v>
      </c>
      <c r="W510" s="232">
        <v>0</v>
      </c>
      <c r="X510" s="232">
        <f>W510*H510</f>
        <v>0</v>
      </c>
      <c r="Y510" s="233" t="s">
        <v>1</v>
      </c>
      <c r="AR510" s="11" t="s">
        <v>149</v>
      </c>
      <c r="AT510" s="11" t="s">
        <v>144</v>
      </c>
      <c r="AU510" s="11" t="s">
        <v>82</v>
      </c>
      <c r="AY510" s="11" t="s">
        <v>142</v>
      </c>
      <c r="BE510" s="130">
        <f>IF(O510="základní",K510,0)</f>
        <v>2513.1999999999998</v>
      </c>
      <c r="BF510" s="130">
        <f>IF(O510="snížená",K510,0)</f>
        <v>0</v>
      </c>
      <c r="BG510" s="130">
        <f>IF(O510="zákl. přenesená",K510,0)</f>
        <v>0</v>
      </c>
      <c r="BH510" s="130">
        <f>IF(O510="sníž. přenesená",K510,0)</f>
        <v>0</v>
      </c>
      <c r="BI510" s="130">
        <f>IF(O510="nulová",K510,0)</f>
        <v>0</v>
      </c>
      <c r="BJ510" s="11" t="s">
        <v>82</v>
      </c>
      <c r="BK510" s="130">
        <f>ROUND(P510*H510,2)</f>
        <v>2513.1999999999998</v>
      </c>
      <c r="BL510" s="11" t="s">
        <v>149</v>
      </c>
      <c r="BM510" s="11" t="s">
        <v>1181</v>
      </c>
    </row>
    <row r="511" s="1" customFormat="1">
      <c r="B511" s="36"/>
      <c r="C511" s="37"/>
      <c r="D511" s="234" t="s">
        <v>151</v>
      </c>
      <c r="E511" s="37"/>
      <c r="F511" s="235" t="s">
        <v>1182</v>
      </c>
      <c r="G511" s="37"/>
      <c r="H511" s="37"/>
      <c r="I511" s="145"/>
      <c r="J511" s="145"/>
      <c r="K511" s="37"/>
      <c r="L511" s="37"/>
      <c r="M511" s="38"/>
      <c r="N511" s="236"/>
      <c r="O511" s="77"/>
      <c r="P511" s="77"/>
      <c r="Q511" s="77"/>
      <c r="R511" s="77"/>
      <c r="S511" s="77"/>
      <c r="T511" s="77"/>
      <c r="U511" s="77"/>
      <c r="V511" s="77"/>
      <c r="W511" s="77"/>
      <c r="X511" s="77"/>
      <c r="Y511" s="78"/>
      <c r="AT511" s="11" t="s">
        <v>151</v>
      </c>
      <c r="AU511" s="11" t="s">
        <v>82</v>
      </c>
    </row>
    <row r="512" s="1" customFormat="1" ht="22.5" customHeight="1">
      <c r="B512" s="36"/>
      <c r="C512" s="222" t="s">
        <v>1183</v>
      </c>
      <c r="D512" s="222" t="s">
        <v>144</v>
      </c>
      <c r="E512" s="223" t="s">
        <v>1184</v>
      </c>
      <c r="F512" s="224" t="s">
        <v>1185</v>
      </c>
      <c r="G512" s="225" t="s">
        <v>147</v>
      </c>
      <c r="H512" s="226">
        <v>1</v>
      </c>
      <c r="I512" s="227">
        <v>0</v>
      </c>
      <c r="J512" s="227">
        <v>1617.0999999999999</v>
      </c>
      <c r="K512" s="228">
        <f>ROUND(P512*H512,2)</f>
        <v>1617.0999999999999</v>
      </c>
      <c r="L512" s="224" t="s">
        <v>148</v>
      </c>
      <c r="M512" s="38"/>
      <c r="N512" s="229" t="s">
        <v>1</v>
      </c>
      <c r="O512" s="230" t="s">
        <v>43</v>
      </c>
      <c r="P512" s="231">
        <f>I512+J512</f>
        <v>1617.0999999999999</v>
      </c>
      <c r="Q512" s="231">
        <f>ROUND(I512*H512,2)</f>
        <v>0</v>
      </c>
      <c r="R512" s="231">
        <f>ROUND(J512*H512,2)</f>
        <v>1617.0999999999999</v>
      </c>
      <c r="S512" s="77"/>
      <c r="T512" s="232">
        <f>S512*H512</f>
        <v>0</v>
      </c>
      <c r="U512" s="232">
        <v>0</v>
      </c>
      <c r="V512" s="232">
        <f>U512*H512</f>
        <v>0</v>
      </c>
      <c r="W512" s="232">
        <v>0</v>
      </c>
      <c r="X512" s="232">
        <f>W512*H512</f>
        <v>0</v>
      </c>
      <c r="Y512" s="233" t="s">
        <v>1</v>
      </c>
      <c r="AR512" s="11" t="s">
        <v>149</v>
      </c>
      <c r="AT512" s="11" t="s">
        <v>144</v>
      </c>
      <c r="AU512" s="11" t="s">
        <v>82</v>
      </c>
      <c r="AY512" s="11" t="s">
        <v>142</v>
      </c>
      <c r="BE512" s="130">
        <f>IF(O512="základní",K512,0)</f>
        <v>1617.0999999999999</v>
      </c>
      <c r="BF512" s="130">
        <f>IF(O512="snížená",K512,0)</f>
        <v>0</v>
      </c>
      <c r="BG512" s="130">
        <f>IF(O512="zákl. přenesená",K512,0)</f>
        <v>0</v>
      </c>
      <c r="BH512" s="130">
        <f>IF(O512="sníž. přenesená",K512,0)</f>
        <v>0</v>
      </c>
      <c r="BI512" s="130">
        <f>IF(O512="nulová",K512,0)</f>
        <v>0</v>
      </c>
      <c r="BJ512" s="11" t="s">
        <v>82</v>
      </c>
      <c r="BK512" s="130">
        <f>ROUND(P512*H512,2)</f>
        <v>1617.0999999999999</v>
      </c>
      <c r="BL512" s="11" t="s">
        <v>149</v>
      </c>
      <c r="BM512" s="11" t="s">
        <v>1186</v>
      </c>
    </row>
    <row r="513" s="1" customFormat="1">
      <c r="B513" s="36"/>
      <c r="C513" s="37"/>
      <c r="D513" s="234" t="s">
        <v>151</v>
      </c>
      <c r="E513" s="37"/>
      <c r="F513" s="235" t="s">
        <v>1187</v>
      </c>
      <c r="G513" s="37"/>
      <c r="H513" s="37"/>
      <c r="I513" s="145"/>
      <c r="J513" s="145"/>
      <c r="K513" s="37"/>
      <c r="L513" s="37"/>
      <c r="M513" s="38"/>
      <c r="N513" s="236"/>
      <c r="O513" s="77"/>
      <c r="P513" s="77"/>
      <c r="Q513" s="77"/>
      <c r="R513" s="77"/>
      <c r="S513" s="77"/>
      <c r="T513" s="77"/>
      <c r="U513" s="77"/>
      <c r="V513" s="77"/>
      <c r="W513" s="77"/>
      <c r="X513" s="77"/>
      <c r="Y513" s="78"/>
      <c r="AT513" s="11" t="s">
        <v>151</v>
      </c>
      <c r="AU513" s="11" t="s">
        <v>82</v>
      </c>
    </row>
    <row r="514" s="1" customFormat="1" ht="22.5" customHeight="1">
      <c r="B514" s="36"/>
      <c r="C514" s="222" t="s">
        <v>1188</v>
      </c>
      <c r="D514" s="222" t="s">
        <v>144</v>
      </c>
      <c r="E514" s="223" t="s">
        <v>1189</v>
      </c>
      <c r="F514" s="224" t="s">
        <v>1190</v>
      </c>
      <c r="G514" s="225" t="s">
        <v>147</v>
      </c>
      <c r="H514" s="226">
        <v>1</v>
      </c>
      <c r="I514" s="227">
        <v>0</v>
      </c>
      <c r="J514" s="227">
        <v>2029.0999999999999</v>
      </c>
      <c r="K514" s="228">
        <f>ROUND(P514*H514,2)</f>
        <v>2029.0999999999999</v>
      </c>
      <c r="L514" s="224" t="s">
        <v>148</v>
      </c>
      <c r="M514" s="38"/>
      <c r="N514" s="229" t="s">
        <v>1</v>
      </c>
      <c r="O514" s="230" t="s">
        <v>43</v>
      </c>
      <c r="P514" s="231">
        <f>I514+J514</f>
        <v>2029.0999999999999</v>
      </c>
      <c r="Q514" s="231">
        <f>ROUND(I514*H514,2)</f>
        <v>0</v>
      </c>
      <c r="R514" s="231">
        <f>ROUND(J514*H514,2)</f>
        <v>2029.0999999999999</v>
      </c>
      <c r="S514" s="77"/>
      <c r="T514" s="232">
        <f>S514*H514</f>
        <v>0</v>
      </c>
      <c r="U514" s="232">
        <v>0</v>
      </c>
      <c r="V514" s="232">
        <f>U514*H514</f>
        <v>0</v>
      </c>
      <c r="W514" s="232">
        <v>0</v>
      </c>
      <c r="X514" s="232">
        <f>W514*H514</f>
        <v>0</v>
      </c>
      <c r="Y514" s="233" t="s">
        <v>1</v>
      </c>
      <c r="AR514" s="11" t="s">
        <v>149</v>
      </c>
      <c r="AT514" s="11" t="s">
        <v>144</v>
      </c>
      <c r="AU514" s="11" t="s">
        <v>82</v>
      </c>
      <c r="AY514" s="11" t="s">
        <v>142</v>
      </c>
      <c r="BE514" s="130">
        <f>IF(O514="základní",K514,0)</f>
        <v>2029.0999999999999</v>
      </c>
      <c r="BF514" s="130">
        <f>IF(O514="snížená",K514,0)</f>
        <v>0</v>
      </c>
      <c r="BG514" s="130">
        <f>IF(O514="zákl. přenesená",K514,0)</f>
        <v>0</v>
      </c>
      <c r="BH514" s="130">
        <f>IF(O514="sníž. přenesená",K514,0)</f>
        <v>0</v>
      </c>
      <c r="BI514" s="130">
        <f>IF(O514="nulová",K514,0)</f>
        <v>0</v>
      </c>
      <c r="BJ514" s="11" t="s">
        <v>82</v>
      </c>
      <c r="BK514" s="130">
        <f>ROUND(P514*H514,2)</f>
        <v>2029.0999999999999</v>
      </c>
      <c r="BL514" s="11" t="s">
        <v>149</v>
      </c>
      <c r="BM514" s="11" t="s">
        <v>1191</v>
      </c>
    </row>
    <row r="515" s="1" customFormat="1">
      <c r="B515" s="36"/>
      <c r="C515" s="37"/>
      <c r="D515" s="234" t="s">
        <v>151</v>
      </c>
      <c r="E515" s="37"/>
      <c r="F515" s="235" t="s">
        <v>1192</v>
      </c>
      <c r="G515" s="37"/>
      <c r="H515" s="37"/>
      <c r="I515" s="145"/>
      <c r="J515" s="145"/>
      <c r="K515" s="37"/>
      <c r="L515" s="37"/>
      <c r="M515" s="38"/>
      <c r="N515" s="236"/>
      <c r="O515" s="77"/>
      <c r="P515" s="77"/>
      <c r="Q515" s="77"/>
      <c r="R515" s="77"/>
      <c r="S515" s="77"/>
      <c r="T515" s="77"/>
      <c r="U515" s="77"/>
      <c r="V515" s="77"/>
      <c r="W515" s="77"/>
      <c r="X515" s="77"/>
      <c r="Y515" s="78"/>
      <c r="AT515" s="11" t="s">
        <v>151</v>
      </c>
      <c r="AU515" s="11" t="s">
        <v>82</v>
      </c>
    </row>
    <row r="516" s="1" customFormat="1" ht="22.5" customHeight="1">
      <c r="B516" s="36"/>
      <c r="C516" s="222" t="s">
        <v>1193</v>
      </c>
      <c r="D516" s="222" t="s">
        <v>144</v>
      </c>
      <c r="E516" s="223" t="s">
        <v>1194</v>
      </c>
      <c r="F516" s="224" t="s">
        <v>1195</v>
      </c>
      <c r="G516" s="225" t="s">
        <v>147</v>
      </c>
      <c r="H516" s="226">
        <v>1</v>
      </c>
      <c r="I516" s="227">
        <v>0</v>
      </c>
      <c r="J516" s="227">
        <v>2399.9000000000001</v>
      </c>
      <c r="K516" s="228">
        <f>ROUND(P516*H516,2)</f>
        <v>2399.9000000000001</v>
      </c>
      <c r="L516" s="224" t="s">
        <v>148</v>
      </c>
      <c r="M516" s="38"/>
      <c r="N516" s="229" t="s">
        <v>1</v>
      </c>
      <c r="O516" s="230" t="s">
        <v>43</v>
      </c>
      <c r="P516" s="231">
        <f>I516+J516</f>
        <v>2399.9000000000001</v>
      </c>
      <c r="Q516" s="231">
        <f>ROUND(I516*H516,2)</f>
        <v>0</v>
      </c>
      <c r="R516" s="231">
        <f>ROUND(J516*H516,2)</f>
        <v>2399.9000000000001</v>
      </c>
      <c r="S516" s="77"/>
      <c r="T516" s="232">
        <f>S516*H516</f>
        <v>0</v>
      </c>
      <c r="U516" s="232">
        <v>0</v>
      </c>
      <c r="V516" s="232">
        <f>U516*H516</f>
        <v>0</v>
      </c>
      <c r="W516" s="232">
        <v>0</v>
      </c>
      <c r="X516" s="232">
        <f>W516*H516</f>
        <v>0</v>
      </c>
      <c r="Y516" s="233" t="s">
        <v>1</v>
      </c>
      <c r="AR516" s="11" t="s">
        <v>149</v>
      </c>
      <c r="AT516" s="11" t="s">
        <v>144</v>
      </c>
      <c r="AU516" s="11" t="s">
        <v>82</v>
      </c>
      <c r="AY516" s="11" t="s">
        <v>142</v>
      </c>
      <c r="BE516" s="130">
        <f>IF(O516="základní",K516,0)</f>
        <v>2399.9000000000001</v>
      </c>
      <c r="BF516" s="130">
        <f>IF(O516="snížená",K516,0)</f>
        <v>0</v>
      </c>
      <c r="BG516" s="130">
        <f>IF(O516="zákl. přenesená",K516,0)</f>
        <v>0</v>
      </c>
      <c r="BH516" s="130">
        <f>IF(O516="sníž. přenesená",K516,0)</f>
        <v>0</v>
      </c>
      <c r="BI516" s="130">
        <f>IF(O516="nulová",K516,0)</f>
        <v>0</v>
      </c>
      <c r="BJ516" s="11" t="s">
        <v>82</v>
      </c>
      <c r="BK516" s="130">
        <f>ROUND(P516*H516,2)</f>
        <v>2399.9000000000001</v>
      </c>
      <c r="BL516" s="11" t="s">
        <v>149</v>
      </c>
      <c r="BM516" s="11" t="s">
        <v>1196</v>
      </c>
    </row>
    <row r="517" s="1" customFormat="1">
      <c r="B517" s="36"/>
      <c r="C517" s="37"/>
      <c r="D517" s="234" t="s">
        <v>151</v>
      </c>
      <c r="E517" s="37"/>
      <c r="F517" s="235" t="s">
        <v>1197</v>
      </c>
      <c r="G517" s="37"/>
      <c r="H517" s="37"/>
      <c r="I517" s="145"/>
      <c r="J517" s="145"/>
      <c r="K517" s="37"/>
      <c r="L517" s="37"/>
      <c r="M517" s="38"/>
      <c r="N517" s="236"/>
      <c r="O517" s="77"/>
      <c r="P517" s="77"/>
      <c r="Q517" s="77"/>
      <c r="R517" s="77"/>
      <c r="S517" s="77"/>
      <c r="T517" s="77"/>
      <c r="U517" s="77"/>
      <c r="V517" s="77"/>
      <c r="W517" s="77"/>
      <c r="X517" s="77"/>
      <c r="Y517" s="78"/>
      <c r="AT517" s="11" t="s">
        <v>151</v>
      </c>
      <c r="AU517" s="11" t="s">
        <v>82</v>
      </c>
    </row>
    <row r="518" s="1" customFormat="1" ht="22.5" customHeight="1">
      <c r="B518" s="36"/>
      <c r="C518" s="222" t="s">
        <v>1198</v>
      </c>
      <c r="D518" s="222" t="s">
        <v>144</v>
      </c>
      <c r="E518" s="223" t="s">
        <v>1199</v>
      </c>
      <c r="F518" s="224" t="s">
        <v>1200</v>
      </c>
      <c r="G518" s="225" t="s">
        <v>147</v>
      </c>
      <c r="H518" s="226">
        <v>1</v>
      </c>
      <c r="I518" s="227">
        <v>0</v>
      </c>
      <c r="J518" s="227">
        <v>4408.3999999999996</v>
      </c>
      <c r="K518" s="228">
        <f>ROUND(P518*H518,2)</f>
        <v>4408.3999999999996</v>
      </c>
      <c r="L518" s="224" t="s">
        <v>148</v>
      </c>
      <c r="M518" s="38"/>
      <c r="N518" s="229" t="s">
        <v>1</v>
      </c>
      <c r="O518" s="230" t="s">
        <v>43</v>
      </c>
      <c r="P518" s="231">
        <f>I518+J518</f>
        <v>4408.3999999999996</v>
      </c>
      <c r="Q518" s="231">
        <f>ROUND(I518*H518,2)</f>
        <v>0</v>
      </c>
      <c r="R518" s="231">
        <f>ROUND(J518*H518,2)</f>
        <v>4408.3999999999996</v>
      </c>
      <c r="S518" s="77"/>
      <c r="T518" s="232">
        <f>S518*H518</f>
        <v>0</v>
      </c>
      <c r="U518" s="232">
        <v>0</v>
      </c>
      <c r="V518" s="232">
        <f>U518*H518</f>
        <v>0</v>
      </c>
      <c r="W518" s="232">
        <v>0</v>
      </c>
      <c r="X518" s="232">
        <f>W518*H518</f>
        <v>0</v>
      </c>
      <c r="Y518" s="233" t="s">
        <v>1</v>
      </c>
      <c r="AR518" s="11" t="s">
        <v>149</v>
      </c>
      <c r="AT518" s="11" t="s">
        <v>144</v>
      </c>
      <c r="AU518" s="11" t="s">
        <v>82</v>
      </c>
      <c r="AY518" s="11" t="s">
        <v>142</v>
      </c>
      <c r="BE518" s="130">
        <f>IF(O518="základní",K518,0)</f>
        <v>4408.3999999999996</v>
      </c>
      <c r="BF518" s="130">
        <f>IF(O518="snížená",K518,0)</f>
        <v>0</v>
      </c>
      <c r="BG518" s="130">
        <f>IF(O518="zákl. přenesená",K518,0)</f>
        <v>0</v>
      </c>
      <c r="BH518" s="130">
        <f>IF(O518="sníž. přenesená",K518,0)</f>
        <v>0</v>
      </c>
      <c r="BI518" s="130">
        <f>IF(O518="nulová",K518,0)</f>
        <v>0</v>
      </c>
      <c r="BJ518" s="11" t="s">
        <v>82</v>
      </c>
      <c r="BK518" s="130">
        <f>ROUND(P518*H518,2)</f>
        <v>4408.3999999999996</v>
      </c>
      <c r="BL518" s="11" t="s">
        <v>149</v>
      </c>
      <c r="BM518" s="11" t="s">
        <v>1201</v>
      </c>
    </row>
    <row r="519" s="1" customFormat="1">
      <c r="B519" s="36"/>
      <c r="C519" s="37"/>
      <c r="D519" s="234" t="s">
        <v>151</v>
      </c>
      <c r="E519" s="37"/>
      <c r="F519" s="235" t="s">
        <v>1202</v>
      </c>
      <c r="G519" s="37"/>
      <c r="H519" s="37"/>
      <c r="I519" s="145"/>
      <c r="J519" s="145"/>
      <c r="K519" s="37"/>
      <c r="L519" s="37"/>
      <c r="M519" s="38"/>
      <c r="N519" s="236"/>
      <c r="O519" s="77"/>
      <c r="P519" s="77"/>
      <c r="Q519" s="77"/>
      <c r="R519" s="77"/>
      <c r="S519" s="77"/>
      <c r="T519" s="77"/>
      <c r="U519" s="77"/>
      <c r="V519" s="77"/>
      <c r="W519" s="77"/>
      <c r="X519" s="77"/>
      <c r="Y519" s="78"/>
      <c r="AT519" s="11" t="s">
        <v>151</v>
      </c>
      <c r="AU519" s="11" t="s">
        <v>82</v>
      </c>
    </row>
    <row r="520" s="1" customFormat="1" ht="22.5" customHeight="1">
      <c r="B520" s="36"/>
      <c r="C520" s="222" t="s">
        <v>1203</v>
      </c>
      <c r="D520" s="222" t="s">
        <v>144</v>
      </c>
      <c r="E520" s="223" t="s">
        <v>1204</v>
      </c>
      <c r="F520" s="224" t="s">
        <v>1205</v>
      </c>
      <c r="G520" s="225" t="s">
        <v>147</v>
      </c>
      <c r="H520" s="226">
        <v>1</v>
      </c>
      <c r="I520" s="227">
        <v>0</v>
      </c>
      <c r="J520" s="227">
        <v>3388.6999999999998</v>
      </c>
      <c r="K520" s="228">
        <f>ROUND(P520*H520,2)</f>
        <v>3388.6999999999998</v>
      </c>
      <c r="L520" s="224" t="s">
        <v>148</v>
      </c>
      <c r="M520" s="38"/>
      <c r="N520" s="229" t="s">
        <v>1</v>
      </c>
      <c r="O520" s="230" t="s">
        <v>43</v>
      </c>
      <c r="P520" s="231">
        <f>I520+J520</f>
        <v>3388.6999999999998</v>
      </c>
      <c r="Q520" s="231">
        <f>ROUND(I520*H520,2)</f>
        <v>0</v>
      </c>
      <c r="R520" s="231">
        <f>ROUND(J520*H520,2)</f>
        <v>3388.6999999999998</v>
      </c>
      <c r="S520" s="77"/>
      <c r="T520" s="232">
        <f>S520*H520</f>
        <v>0</v>
      </c>
      <c r="U520" s="232">
        <v>0</v>
      </c>
      <c r="V520" s="232">
        <f>U520*H520</f>
        <v>0</v>
      </c>
      <c r="W520" s="232">
        <v>0</v>
      </c>
      <c r="X520" s="232">
        <f>W520*H520</f>
        <v>0</v>
      </c>
      <c r="Y520" s="233" t="s">
        <v>1</v>
      </c>
      <c r="AR520" s="11" t="s">
        <v>149</v>
      </c>
      <c r="AT520" s="11" t="s">
        <v>144</v>
      </c>
      <c r="AU520" s="11" t="s">
        <v>82</v>
      </c>
      <c r="AY520" s="11" t="s">
        <v>142</v>
      </c>
      <c r="BE520" s="130">
        <f>IF(O520="základní",K520,0)</f>
        <v>3388.6999999999998</v>
      </c>
      <c r="BF520" s="130">
        <f>IF(O520="snížená",K520,0)</f>
        <v>0</v>
      </c>
      <c r="BG520" s="130">
        <f>IF(O520="zákl. přenesená",K520,0)</f>
        <v>0</v>
      </c>
      <c r="BH520" s="130">
        <f>IF(O520="sníž. přenesená",K520,0)</f>
        <v>0</v>
      </c>
      <c r="BI520" s="130">
        <f>IF(O520="nulová",K520,0)</f>
        <v>0</v>
      </c>
      <c r="BJ520" s="11" t="s">
        <v>82</v>
      </c>
      <c r="BK520" s="130">
        <f>ROUND(P520*H520,2)</f>
        <v>3388.6999999999998</v>
      </c>
      <c r="BL520" s="11" t="s">
        <v>149</v>
      </c>
      <c r="BM520" s="11" t="s">
        <v>1206</v>
      </c>
    </row>
    <row r="521" s="1" customFormat="1">
      <c r="B521" s="36"/>
      <c r="C521" s="37"/>
      <c r="D521" s="234" t="s">
        <v>151</v>
      </c>
      <c r="E521" s="37"/>
      <c r="F521" s="235" t="s">
        <v>1207</v>
      </c>
      <c r="G521" s="37"/>
      <c r="H521" s="37"/>
      <c r="I521" s="145"/>
      <c r="J521" s="145"/>
      <c r="K521" s="37"/>
      <c r="L521" s="37"/>
      <c r="M521" s="38"/>
      <c r="N521" s="236"/>
      <c r="O521" s="77"/>
      <c r="P521" s="77"/>
      <c r="Q521" s="77"/>
      <c r="R521" s="77"/>
      <c r="S521" s="77"/>
      <c r="T521" s="77"/>
      <c r="U521" s="77"/>
      <c r="V521" s="77"/>
      <c r="W521" s="77"/>
      <c r="X521" s="77"/>
      <c r="Y521" s="78"/>
      <c r="AT521" s="11" t="s">
        <v>151</v>
      </c>
      <c r="AU521" s="11" t="s">
        <v>82</v>
      </c>
    </row>
    <row r="522" s="1" customFormat="1" ht="22.5" customHeight="1">
      <c r="B522" s="36"/>
      <c r="C522" s="222" t="s">
        <v>1208</v>
      </c>
      <c r="D522" s="222" t="s">
        <v>144</v>
      </c>
      <c r="E522" s="223" t="s">
        <v>1209</v>
      </c>
      <c r="F522" s="224" t="s">
        <v>1210</v>
      </c>
      <c r="G522" s="225" t="s">
        <v>147</v>
      </c>
      <c r="H522" s="226">
        <v>1</v>
      </c>
      <c r="I522" s="227">
        <v>0</v>
      </c>
      <c r="J522" s="227">
        <v>1957</v>
      </c>
      <c r="K522" s="228">
        <f>ROUND(P522*H522,2)</f>
        <v>1957</v>
      </c>
      <c r="L522" s="224" t="s">
        <v>148</v>
      </c>
      <c r="M522" s="38"/>
      <c r="N522" s="229" t="s">
        <v>1</v>
      </c>
      <c r="O522" s="230" t="s">
        <v>43</v>
      </c>
      <c r="P522" s="231">
        <f>I522+J522</f>
        <v>1957</v>
      </c>
      <c r="Q522" s="231">
        <f>ROUND(I522*H522,2)</f>
        <v>0</v>
      </c>
      <c r="R522" s="231">
        <f>ROUND(J522*H522,2)</f>
        <v>1957</v>
      </c>
      <c r="S522" s="77"/>
      <c r="T522" s="232">
        <f>S522*H522</f>
        <v>0</v>
      </c>
      <c r="U522" s="232">
        <v>0</v>
      </c>
      <c r="V522" s="232">
        <f>U522*H522</f>
        <v>0</v>
      </c>
      <c r="W522" s="232">
        <v>0</v>
      </c>
      <c r="X522" s="232">
        <f>W522*H522</f>
        <v>0</v>
      </c>
      <c r="Y522" s="233" t="s">
        <v>1</v>
      </c>
      <c r="AR522" s="11" t="s">
        <v>149</v>
      </c>
      <c r="AT522" s="11" t="s">
        <v>144</v>
      </c>
      <c r="AU522" s="11" t="s">
        <v>82</v>
      </c>
      <c r="AY522" s="11" t="s">
        <v>142</v>
      </c>
      <c r="BE522" s="130">
        <f>IF(O522="základní",K522,0)</f>
        <v>1957</v>
      </c>
      <c r="BF522" s="130">
        <f>IF(O522="snížená",K522,0)</f>
        <v>0</v>
      </c>
      <c r="BG522" s="130">
        <f>IF(O522="zákl. přenesená",K522,0)</f>
        <v>0</v>
      </c>
      <c r="BH522" s="130">
        <f>IF(O522="sníž. přenesená",K522,0)</f>
        <v>0</v>
      </c>
      <c r="BI522" s="130">
        <f>IF(O522="nulová",K522,0)</f>
        <v>0</v>
      </c>
      <c r="BJ522" s="11" t="s">
        <v>82</v>
      </c>
      <c r="BK522" s="130">
        <f>ROUND(P522*H522,2)</f>
        <v>1957</v>
      </c>
      <c r="BL522" s="11" t="s">
        <v>149</v>
      </c>
      <c r="BM522" s="11" t="s">
        <v>1211</v>
      </c>
    </row>
    <row r="523" s="1" customFormat="1">
      <c r="B523" s="36"/>
      <c r="C523" s="37"/>
      <c r="D523" s="234" t="s">
        <v>151</v>
      </c>
      <c r="E523" s="37"/>
      <c r="F523" s="235" t="s">
        <v>1212</v>
      </c>
      <c r="G523" s="37"/>
      <c r="H523" s="37"/>
      <c r="I523" s="145"/>
      <c r="J523" s="145"/>
      <c r="K523" s="37"/>
      <c r="L523" s="37"/>
      <c r="M523" s="38"/>
      <c r="N523" s="236"/>
      <c r="O523" s="77"/>
      <c r="P523" s="77"/>
      <c r="Q523" s="77"/>
      <c r="R523" s="77"/>
      <c r="S523" s="77"/>
      <c r="T523" s="77"/>
      <c r="U523" s="77"/>
      <c r="V523" s="77"/>
      <c r="W523" s="77"/>
      <c r="X523" s="77"/>
      <c r="Y523" s="78"/>
      <c r="AT523" s="11" t="s">
        <v>151</v>
      </c>
      <c r="AU523" s="11" t="s">
        <v>82</v>
      </c>
    </row>
    <row r="524" s="1" customFormat="1" ht="22.5" customHeight="1">
      <c r="B524" s="36"/>
      <c r="C524" s="222" t="s">
        <v>1213</v>
      </c>
      <c r="D524" s="222" t="s">
        <v>144</v>
      </c>
      <c r="E524" s="223" t="s">
        <v>1214</v>
      </c>
      <c r="F524" s="224" t="s">
        <v>1215</v>
      </c>
      <c r="G524" s="225" t="s">
        <v>147</v>
      </c>
      <c r="H524" s="226">
        <v>1</v>
      </c>
      <c r="I524" s="227">
        <v>0</v>
      </c>
      <c r="J524" s="227">
        <v>1823.0999999999999</v>
      </c>
      <c r="K524" s="228">
        <f>ROUND(P524*H524,2)</f>
        <v>1823.0999999999999</v>
      </c>
      <c r="L524" s="224" t="s">
        <v>148</v>
      </c>
      <c r="M524" s="38"/>
      <c r="N524" s="229" t="s">
        <v>1</v>
      </c>
      <c r="O524" s="230" t="s">
        <v>43</v>
      </c>
      <c r="P524" s="231">
        <f>I524+J524</f>
        <v>1823.0999999999999</v>
      </c>
      <c r="Q524" s="231">
        <f>ROUND(I524*H524,2)</f>
        <v>0</v>
      </c>
      <c r="R524" s="231">
        <f>ROUND(J524*H524,2)</f>
        <v>1823.0999999999999</v>
      </c>
      <c r="S524" s="77"/>
      <c r="T524" s="232">
        <f>S524*H524</f>
        <v>0</v>
      </c>
      <c r="U524" s="232">
        <v>0</v>
      </c>
      <c r="V524" s="232">
        <f>U524*H524</f>
        <v>0</v>
      </c>
      <c r="W524" s="232">
        <v>0</v>
      </c>
      <c r="X524" s="232">
        <f>W524*H524</f>
        <v>0</v>
      </c>
      <c r="Y524" s="233" t="s">
        <v>1</v>
      </c>
      <c r="AR524" s="11" t="s">
        <v>149</v>
      </c>
      <c r="AT524" s="11" t="s">
        <v>144</v>
      </c>
      <c r="AU524" s="11" t="s">
        <v>82</v>
      </c>
      <c r="AY524" s="11" t="s">
        <v>142</v>
      </c>
      <c r="BE524" s="130">
        <f>IF(O524="základní",K524,0)</f>
        <v>1823.0999999999999</v>
      </c>
      <c r="BF524" s="130">
        <f>IF(O524="snížená",K524,0)</f>
        <v>0</v>
      </c>
      <c r="BG524" s="130">
        <f>IF(O524="zákl. přenesená",K524,0)</f>
        <v>0</v>
      </c>
      <c r="BH524" s="130">
        <f>IF(O524="sníž. přenesená",K524,0)</f>
        <v>0</v>
      </c>
      <c r="BI524" s="130">
        <f>IF(O524="nulová",K524,0)</f>
        <v>0</v>
      </c>
      <c r="BJ524" s="11" t="s">
        <v>82</v>
      </c>
      <c r="BK524" s="130">
        <f>ROUND(P524*H524,2)</f>
        <v>1823.0999999999999</v>
      </c>
      <c r="BL524" s="11" t="s">
        <v>149</v>
      </c>
      <c r="BM524" s="11" t="s">
        <v>1216</v>
      </c>
    </row>
    <row r="525" s="1" customFormat="1">
      <c r="B525" s="36"/>
      <c r="C525" s="37"/>
      <c r="D525" s="234" t="s">
        <v>151</v>
      </c>
      <c r="E525" s="37"/>
      <c r="F525" s="235" t="s">
        <v>1217</v>
      </c>
      <c r="G525" s="37"/>
      <c r="H525" s="37"/>
      <c r="I525" s="145"/>
      <c r="J525" s="145"/>
      <c r="K525" s="37"/>
      <c r="L525" s="37"/>
      <c r="M525" s="38"/>
      <c r="N525" s="236"/>
      <c r="O525" s="77"/>
      <c r="P525" s="77"/>
      <c r="Q525" s="77"/>
      <c r="R525" s="77"/>
      <c r="S525" s="77"/>
      <c r="T525" s="77"/>
      <c r="U525" s="77"/>
      <c r="V525" s="77"/>
      <c r="W525" s="77"/>
      <c r="X525" s="77"/>
      <c r="Y525" s="78"/>
      <c r="AT525" s="11" t="s">
        <v>151</v>
      </c>
      <c r="AU525" s="11" t="s">
        <v>82</v>
      </c>
    </row>
    <row r="526" s="1" customFormat="1" ht="22.5" customHeight="1">
      <c r="B526" s="36"/>
      <c r="C526" s="222" t="s">
        <v>1218</v>
      </c>
      <c r="D526" s="222" t="s">
        <v>144</v>
      </c>
      <c r="E526" s="223" t="s">
        <v>1219</v>
      </c>
      <c r="F526" s="224" t="s">
        <v>1220</v>
      </c>
      <c r="G526" s="225" t="s">
        <v>147</v>
      </c>
      <c r="H526" s="226">
        <v>1</v>
      </c>
      <c r="I526" s="227">
        <v>0</v>
      </c>
      <c r="J526" s="227">
        <v>1823.0999999999999</v>
      </c>
      <c r="K526" s="228">
        <f>ROUND(P526*H526,2)</f>
        <v>1823.0999999999999</v>
      </c>
      <c r="L526" s="224" t="s">
        <v>148</v>
      </c>
      <c r="M526" s="38"/>
      <c r="N526" s="229" t="s">
        <v>1</v>
      </c>
      <c r="O526" s="230" t="s">
        <v>43</v>
      </c>
      <c r="P526" s="231">
        <f>I526+J526</f>
        <v>1823.0999999999999</v>
      </c>
      <c r="Q526" s="231">
        <f>ROUND(I526*H526,2)</f>
        <v>0</v>
      </c>
      <c r="R526" s="231">
        <f>ROUND(J526*H526,2)</f>
        <v>1823.0999999999999</v>
      </c>
      <c r="S526" s="77"/>
      <c r="T526" s="232">
        <f>S526*H526</f>
        <v>0</v>
      </c>
      <c r="U526" s="232">
        <v>0</v>
      </c>
      <c r="V526" s="232">
        <f>U526*H526</f>
        <v>0</v>
      </c>
      <c r="W526" s="232">
        <v>0</v>
      </c>
      <c r="X526" s="232">
        <f>W526*H526</f>
        <v>0</v>
      </c>
      <c r="Y526" s="233" t="s">
        <v>1</v>
      </c>
      <c r="AR526" s="11" t="s">
        <v>149</v>
      </c>
      <c r="AT526" s="11" t="s">
        <v>144</v>
      </c>
      <c r="AU526" s="11" t="s">
        <v>82</v>
      </c>
      <c r="AY526" s="11" t="s">
        <v>142</v>
      </c>
      <c r="BE526" s="130">
        <f>IF(O526="základní",K526,0)</f>
        <v>1823.0999999999999</v>
      </c>
      <c r="BF526" s="130">
        <f>IF(O526="snížená",K526,0)</f>
        <v>0</v>
      </c>
      <c r="BG526" s="130">
        <f>IF(O526="zákl. přenesená",K526,0)</f>
        <v>0</v>
      </c>
      <c r="BH526" s="130">
        <f>IF(O526="sníž. přenesená",K526,0)</f>
        <v>0</v>
      </c>
      <c r="BI526" s="130">
        <f>IF(O526="nulová",K526,0)</f>
        <v>0</v>
      </c>
      <c r="BJ526" s="11" t="s">
        <v>82</v>
      </c>
      <c r="BK526" s="130">
        <f>ROUND(P526*H526,2)</f>
        <v>1823.0999999999999</v>
      </c>
      <c r="BL526" s="11" t="s">
        <v>149</v>
      </c>
      <c r="BM526" s="11" t="s">
        <v>1221</v>
      </c>
    </row>
    <row r="527" s="1" customFormat="1">
      <c r="B527" s="36"/>
      <c r="C527" s="37"/>
      <c r="D527" s="234" t="s">
        <v>151</v>
      </c>
      <c r="E527" s="37"/>
      <c r="F527" s="235" t="s">
        <v>1222</v>
      </c>
      <c r="G527" s="37"/>
      <c r="H527" s="37"/>
      <c r="I527" s="145"/>
      <c r="J527" s="145"/>
      <c r="K527" s="37"/>
      <c r="L527" s="37"/>
      <c r="M527" s="38"/>
      <c r="N527" s="236"/>
      <c r="O527" s="77"/>
      <c r="P527" s="77"/>
      <c r="Q527" s="77"/>
      <c r="R527" s="77"/>
      <c r="S527" s="77"/>
      <c r="T527" s="77"/>
      <c r="U527" s="77"/>
      <c r="V527" s="77"/>
      <c r="W527" s="77"/>
      <c r="X527" s="77"/>
      <c r="Y527" s="78"/>
      <c r="AT527" s="11" t="s">
        <v>151</v>
      </c>
      <c r="AU527" s="11" t="s">
        <v>82</v>
      </c>
    </row>
    <row r="528" s="1" customFormat="1" ht="22.5" customHeight="1">
      <c r="B528" s="36"/>
      <c r="C528" s="222" t="s">
        <v>1223</v>
      </c>
      <c r="D528" s="222" t="s">
        <v>144</v>
      </c>
      <c r="E528" s="223" t="s">
        <v>1224</v>
      </c>
      <c r="F528" s="224" t="s">
        <v>1225</v>
      </c>
      <c r="G528" s="225" t="s">
        <v>147</v>
      </c>
      <c r="H528" s="226">
        <v>1</v>
      </c>
      <c r="I528" s="227">
        <v>0</v>
      </c>
      <c r="J528" s="227">
        <v>1823.0999999999999</v>
      </c>
      <c r="K528" s="228">
        <f>ROUND(P528*H528,2)</f>
        <v>1823.0999999999999</v>
      </c>
      <c r="L528" s="224" t="s">
        <v>148</v>
      </c>
      <c r="M528" s="38"/>
      <c r="N528" s="229" t="s">
        <v>1</v>
      </c>
      <c r="O528" s="230" t="s">
        <v>43</v>
      </c>
      <c r="P528" s="231">
        <f>I528+J528</f>
        <v>1823.0999999999999</v>
      </c>
      <c r="Q528" s="231">
        <f>ROUND(I528*H528,2)</f>
        <v>0</v>
      </c>
      <c r="R528" s="231">
        <f>ROUND(J528*H528,2)</f>
        <v>1823.0999999999999</v>
      </c>
      <c r="S528" s="77"/>
      <c r="T528" s="232">
        <f>S528*H528</f>
        <v>0</v>
      </c>
      <c r="U528" s="232">
        <v>0</v>
      </c>
      <c r="V528" s="232">
        <f>U528*H528</f>
        <v>0</v>
      </c>
      <c r="W528" s="232">
        <v>0</v>
      </c>
      <c r="X528" s="232">
        <f>W528*H528</f>
        <v>0</v>
      </c>
      <c r="Y528" s="233" t="s">
        <v>1</v>
      </c>
      <c r="AR528" s="11" t="s">
        <v>149</v>
      </c>
      <c r="AT528" s="11" t="s">
        <v>144</v>
      </c>
      <c r="AU528" s="11" t="s">
        <v>82</v>
      </c>
      <c r="AY528" s="11" t="s">
        <v>142</v>
      </c>
      <c r="BE528" s="130">
        <f>IF(O528="základní",K528,0)</f>
        <v>1823.0999999999999</v>
      </c>
      <c r="BF528" s="130">
        <f>IF(O528="snížená",K528,0)</f>
        <v>0</v>
      </c>
      <c r="BG528" s="130">
        <f>IF(O528="zákl. přenesená",K528,0)</f>
        <v>0</v>
      </c>
      <c r="BH528" s="130">
        <f>IF(O528="sníž. přenesená",K528,0)</f>
        <v>0</v>
      </c>
      <c r="BI528" s="130">
        <f>IF(O528="nulová",K528,0)</f>
        <v>0</v>
      </c>
      <c r="BJ528" s="11" t="s">
        <v>82</v>
      </c>
      <c r="BK528" s="130">
        <f>ROUND(P528*H528,2)</f>
        <v>1823.0999999999999</v>
      </c>
      <c r="BL528" s="11" t="s">
        <v>149</v>
      </c>
      <c r="BM528" s="11" t="s">
        <v>1226</v>
      </c>
    </row>
    <row r="529" s="1" customFormat="1">
      <c r="B529" s="36"/>
      <c r="C529" s="37"/>
      <c r="D529" s="234" t="s">
        <v>151</v>
      </c>
      <c r="E529" s="37"/>
      <c r="F529" s="235" t="s">
        <v>1227</v>
      </c>
      <c r="G529" s="37"/>
      <c r="H529" s="37"/>
      <c r="I529" s="145"/>
      <c r="J529" s="145"/>
      <c r="K529" s="37"/>
      <c r="L529" s="37"/>
      <c r="M529" s="38"/>
      <c r="N529" s="236"/>
      <c r="O529" s="77"/>
      <c r="P529" s="77"/>
      <c r="Q529" s="77"/>
      <c r="R529" s="77"/>
      <c r="S529" s="77"/>
      <c r="T529" s="77"/>
      <c r="U529" s="77"/>
      <c r="V529" s="77"/>
      <c r="W529" s="77"/>
      <c r="X529" s="77"/>
      <c r="Y529" s="78"/>
      <c r="AT529" s="11" t="s">
        <v>151</v>
      </c>
      <c r="AU529" s="11" t="s">
        <v>82</v>
      </c>
    </row>
    <row r="530" s="1" customFormat="1" ht="22.5" customHeight="1">
      <c r="B530" s="36"/>
      <c r="C530" s="222" t="s">
        <v>1228</v>
      </c>
      <c r="D530" s="222" t="s">
        <v>144</v>
      </c>
      <c r="E530" s="223" t="s">
        <v>1229</v>
      </c>
      <c r="F530" s="224" t="s">
        <v>1230</v>
      </c>
      <c r="G530" s="225" t="s">
        <v>147</v>
      </c>
      <c r="H530" s="226">
        <v>1</v>
      </c>
      <c r="I530" s="227">
        <v>0</v>
      </c>
      <c r="J530" s="227">
        <v>1957</v>
      </c>
      <c r="K530" s="228">
        <f>ROUND(P530*H530,2)</f>
        <v>1957</v>
      </c>
      <c r="L530" s="224" t="s">
        <v>148</v>
      </c>
      <c r="M530" s="38"/>
      <c r="N530" s="229" t="s">
        <v>1</v>
      </c>
      <c r="O530" s="230" t="s">
        <v>43</v>
      </c>
      <c r="P530" s="231">
        <f>I530+J530</f>
        <v>1957</v>
      </c>
      <c r="Q530" s="231">
        <f>ROUND(I530*H530,2)</f>
        <v>0</v>
      </c>
      <c r="R530" s="231">
        <f>ROUND(J530*H530,2)</f>
        <v>1957</v>
      </c>
      <c r="S530" s="77"/>
      <c r="T530" s="232">
        <f>S530*H530</f>
        <v>0</v>
      </c>
      <c r="U530" s="232">
        <v>0</v>
      </c>
      <c r="V530" s="232">
        <f>U530*H530</f>
        <v>0</v>
      </c>
      <c r="W530" s="232">
        <v>0</v>
      </c>
      <c r="X530" s="232">
        <f>W530*H530</f>
        <v>0</v>
      </c>
      <c r="Y530" s="233" t="s">
        <v>1</v>
      </c>
      <c r="AR530" s="11" t="s">
        <v>149</v>
      </c>
      <c r="AT530" s="11" t="s">
        <v>144</v>
      </c>
      <c r="AU530" s="11" t="s">
        <v>82</v>
      </c>
      <c r="AY530" s="11" t="s">
        <v>142</v>
      </c>
      <c r="BE530" s="130">
        <f>IF(O530="základní",K530,0)</f>
        <v>1957</v>
      </c>
      <c r="BF530" s="130">
        <f>IF(O530="snížená",K530,0)</f>
        <v>0</v>
      </c>
      <c r="BG530" s="130">
        <f>IF(O530="zákl. přenesená",K530,0)</f>
        <v>0</v>
      </c>
      <c r="BH530" s="130">
        <f>IF(O530="sníž. přenesená",K530,0)</f>
        <v>0</v>
      </c>
      <c r="BI530" s="130">
        <f>IF(O530="nulová",K530,0)</f>
        <v>0</v>
      </c>
      <c r="BJ530" s="11" t="s">
        <v>82</v>
      </c>
      <c r="BK530" s="130">
        <f>ROUND(P530*H530,2)</f>
        <v>1957</v>
      </c>
      <c r="BL530" s="11" t="s">
        <v>149</v>
      </c>
      <c r="BM530" s="11" t="s">
        <v>1231</v>
      </c>
    </row>
    <row r="531" s="1" customFormat="1">
      <c r="B531" s="36"/>
      <c r="C531" s="37"/>
      <c r="D531" s="234" t="s">
        <v>151</v>
      </c>
      <c r="E531" s="37"/>
      <c r="F531" s="235" t="s">
        <v>1232</v>
      </c>
      <c r="G531" s="37"/>
      <c r="H531" s="37"/>
      <c r="I531" s="145"/>
      <c r="J531" s="145"/>
      <c r="K531" s="37"/>
      <c r="L531" s="37"/>
      <c r="M531" s="38"/>
      <c r="N531" s="236"/>
      <c r="O531" s="77"/>
      <c r="P531" s="77"/>
      <c r="Q531" s="77"/>
      <c r="R531" s="77"/>
      <c r="S531" s="77"/>
      <c r="T531" s="77"/>
      <c r="U531" s="77"/>
      <c r="V531" s="77"/>
      <c r="W531" s="77"/>
      <c r="X531" s="77"/>
      <c r="Y531" s="78"/>
      <c r="AT531" s="11" t="s">
        <v>151</v>
      </c>
      <c r="AU531" s="11" t="s">
        <v>82</v>
      </c>
    </row>
    <row r="532" s="1" customFormat="1" ht="22.5" customHeight="1">
      <c r="B532" s="36"/>
      <c r="C532" s="222" t="s">
        <v>1233</v>
      </c>
      <c r="D532" s="222" t="s">
        <v>144</v>
      </c>
      <c r="E532" s="223" t="s">
        <v>1234</v>
      </c>
      <c r="F532" s="224" t="s">
        <v>1235</v>
      </c>
      <c r="G532" s="225" t="s">
        <v>147</v>
      </c>
      <c r="H532" s="226">
        <v>1</v>
      </c>
      <c r="I532" s="227">
        <v>0</v>
      </c>
      <c r="J532" s="227">
        <v>1823.0999999999999</v>
      </c>
      <c r="K532" s="228">
        <f>ROUND(P532*H532,2)</f>
        <v>1823.0999999999999</v>
      </c>
      <c r="L532" s="224" t="s">
        <v>148</v>
      </c>
      <c r="M532" s="38"/>
      <c r="N532" s="229" t="s">
        <v>1</v>
      </c>
      <c r="O532" s="230" t="s">
        <v>43</v>
      </c>
      <c r="P532" s="231">
        <f>I532+J532</f>
        <v>1823.0999999999999</v>
      </c>
      <c r="Q532" s="231">
        <f>ROUND(I532*H532,2)</f>
        <v>0</v>
      </c>
      <c r="R532" s="231">
        <f>ROUND(J532*H532,2)</f>
        <v>1823.0999999999999</v>
      </c>
      <c r="S532" s="77"/>
      <c r="T532" s="232">
        <f>S532*H532</f>
        <v>0</v>
      </c>
      <c r="U532" s="232">
        <v>0</v>
      </c>
      <c r="V532" s="232">
        <f>U532*H532</f>
        <v>0</v>
      </c>
      <c r="W532" s="232">
        <v>0</v>
      </c>
      <c r="X532" s="232">
        <f>W532*H532</f>
        <v>0</v>
      </c>
      <c r="Y532" s="233" t="s">
        <v>1</v>
      </c>
      <c r="AR532" s="11" t="s">
        <v>149</v>
      </c>
      <c r="AT532" s="11" t="s">
        <v>144</v>
      </c>
      <c r="AU532" s="11" t="s">
        <v>82</v>
      </c>
      <c r="AY532" s="11" t="s">
        <v>142</v>
      </c>
      <c r="BE532" s="130">
        <f>IF(O532="základní",K532,0)</f>
        <v>1823.0999999999999</v>
      </c>
      <c r="BF532" s="130">
        <f>IF(O532="snížená",K532,0)</f>
        <v>0</v>
      </c>
      <c r="BG532" s="130">
        <f>IF(O532="zákl. přenesená",K532,0)</f>
        <v>0</v>
      </c>
      <c r="BH532" s="130">
        <f>IF(O532="sníž. přenesená",K532,0)</f>
        <v>0</v>
      </c>
      <c r="BI532" s="130">
        <f>IF(O532="nulová",K532,0)</f>
        <v>0</v>
      </c>
      <c r="BJ532" s="11" t="s">
        <v>82</v>
      </c>
      <c r="BK532" s="130">
        <f>ROUND(P532*H532,2)</f>
        <v>1823.0999999999999</v>
      </c>
      <c r="BL532" s="11" t="s">
        <v>149</v>
      </c>
      <c r="BM532" s="11" t="s">
        <v>1236</v>
      </c>
    </row>
    <row r="533" s="1" customFormat="1">
      <c r="B533" s="36"/>
      <c r="C533" s="37"/>
      <c r="D533" s="234" t="s">
        <v>151</v>
      </c>
      <c r="E533" s="37"/>
      <c r="F533" s="235" t="s">
        <v>1237</v>
      </c>
      <c r="G533" s="37"/>
      <c r="H533" s="37"/>
      <c r="I533" s="145"/>
      <c r="J533" s="145"/>
      <c r="K533" s="37"/>
      <c r="L533" s="37"/>
      <c r="M533" s="38"/>
      <c r="N533" s="236"/>
      <c r="O533" s="77"/>
      <c r="P533" s="77"/>
      <c r="Q533" s="77"/>
      <c r="R533" s="77"/>
      <c r="S533" s="77"/>
      <c r="T533" s="77"/>
      <c r="U533" s="77"/>
      <c r="V533" s="77"/>
      <c r="W533" s="77"/>
      <c r="X533" s="77"/>
      <c r="Y533" s="78"/>
      <c r="AT533" s="11" t="s">
        <v>151</v>
      </c>
      <c r="AU533" s="11" t="s">
        <v>82</v>
      </c>
    </row>
    <row r="534" s="1" customFormat="1" ht="22.5" customHeight="1">
      <c r="B534" s="36"/>
      <c r="C534" s="222" t="s">
        <v>1238</v>
      </c>
      <c r="D534" s="222" t="s">
        <v>144</v>
      </c>
      <c r="E534" s="223" t="s">
        <v>1239</v>
      </c>
      <c r="F534" s="224" t="s">
        <v>1240</v>
      </c>
      <c r="G534" s="225" t="s">
        <v>147</v>
      </c>
      <c r="H534" s="226">
        <v>1</v>
      </c>
      <c r="I534" s="227">
        <v>0</v>
      </c>
      <c r="J534" s="227">
        <v>1823.0999999999999</v>
      </c>
      <c r="K534" s="228">
        <f>ROUND(P534*H534,2)</f>
        <v>1823.0999999999999</v>
      </c>
      <c r="L534" s="224" t="s">
        <v>148</v>
      </c>
      <c r="M534" s="38"/>
      <c r="N534" s="229" t="s">
        <v>1</v>
      </c>
      <c r="O534" s="230" t="s">
        <v>43</v>
      </c>
      <c r="P534" s="231">
        <f>I534+J534</f>
        <v>1823.0999999999999</v>
      </c>
      <c r="Q534" s="231">
        <f>ROUND(I534*H534,2)</f>
        <v>0</v>
      </c>
      <c r="R534" s="231">
        <f>ROUND(J534*H534,2)</f>
        <v>1823.0999999999999</v>
      </c>
      <c r="S534" s="77"/>
      <c r="T534" s="232">
        <f>S534*H534</f>
        <v>0</v>
      </c>
      <c r="U534" s="232">
        <v>0</v>
      </c>
      <c r="V534" s="232">
        <f>U534*H534</f>
        <v>0</v>
      </c>
      <c r="W534" s="232">
        <v>0</v>
      </c>
      <c r="X534" s="232">
        <f>W534*H534</f>
        <v>0</v>
      </c>
      <c r="Y534" s="233" t="s">
        <v>1</v>
      </c>
      <c r="AR534" s="11" t="s">
        <v>149</v>
      </c>
      <c r="AT534" s="11" t="s">
        <v>144</v>
      </c>
      <c r="AU534" s="11" t="s">
        <v>82</v>
      </c>
      <c r="AY534" s="11" t="s">
        <v>142</v>
      </c>
      <c r="BE534" s="130">
        <f>IF(O534="základní",K534,0)</f>
        <v>1823.0999999999999</v>
      </c>
      <c r="BF534" s="130">
        <f>IF(O534="snížená",K534,0)</f>
        <v>0</v>
      </c>
      <c r="BG534" s="130">
        <f>IF(O534="zákl. přenesená",K534,0)</f>
        <v>0</v>
      </c>
      <c r="BH534" s="130">
        <f>IF(O534="sníž. přenesená",K534,0)</f>
        <v>0</v>
      </c>
      <c r="BI534" s="130">
        <f>IF(O534="nulová",K534,0)</f>
        <v>0</v>
      </c>
      <c r="BJ534" s="11" t="s">
        <v>82</v>
      </c>
      <c r="BK534" s="130">
        <f>ROUND(P534*H534,2)</f>
        <v>1823.0999999999999</v>
      </c>
      <c r="BL534" s="11" t="s">
        <v>149</v>
      </c>
      <c r="BM534" s="11" t="s">
        <v>1241</v>
      </c>
    </row>
    <row r="535" s="1" customFormat="1">
      <c r="B535" s="36"/>
      <c r="C535" s="37"/>
      <c r="D535" s="234" t="s">
        <v>151</v>
      </c>
      <c r="E535" s="37"/>
      <c r="F535" s="235" t="s">
        <v>1242</v>
      </c>
      <c r="G535" s="37"/>
      <c r="H535" s="37"/>
      <c r="I535" s="145"/>
      <c r="J535" s="145"/>
      <c r="K535" s="37"/>
      <c r="L535" s="37"/>
      <c r="M535" s="38"/>
      <c r="N535" s="236"/>
      <c r="O535" s="77"/>
      <c r="P535" s="77"/>
      <c r="Q535" s="77"/>
      <c r="R535" s="77"/>
      <c r="S535" s="77"/>
      <c r="T535" s="77"/>
      <c r="U535" s="77"/>
      <c r="V535" s="77"/>
      <c r="W535" s="77"/>
      <c r="X535" s="77"/>
      <c r="Y535" s="78"/>
      <c r="AT535" s="11" t="s">
        <v>151</v>
      </c>
      <c r="AU535" s="11" t="s">
        <v>82</v>
      </c>
    </row>
    <row r="536" s="1" customFormat="1" ht="22.5" customHeight="1">
      <c r="B536" s="36"/>
      <c r="C536" s="222" t="s">
        <v>1243</v>
      </c>
      <c r="D536" s="222" t="s">
        <v>144</v>
      </c>
      <c r="E536" s="223" t="s">
        <v>1244</v>
      </c>
      <c r="F536" s="224" t="s">
        <v>1245</v>
      </c>
      <c r="G536" s="225" t="s">
        <v>147</v>
      </c>
      <c r="H536" s="226">
        <v>1</v>
      </c>
      <c r="I536" s="227">
        <v>0</v>
      </c>
      <c r="J536" s="227">
        <v>1823.0999999999999</v>
      </c>
      <c r="K536" s="228">
        <f>ROUND(P536*H536,2)</f>
        <v>1823.0999999999999</v>
      </c>
      <c r="L536" s="224" t="s">
        <v>148</v>
      </c>
      <c r="M536" s="38"/>
      <c r="N536" s="229" t="s">
        <v>1</v>
      </c>
      <c r="O536" s="230" t="s">
        <v>43</v>
      </c>
      <c r="P536" s="231">
        <f>I536+J536</f>
        <v>1823.0999999999999</v>
      </c>
      <c r="Q536" s="231">
        <f>ROUND(I536*H536,2)</f>
        <v>0</v>
      </c>
      <c r="R536" s="231">
        <f>ROUND(J536*H536,2)</f>
        <v>1823.0999999999999</v>
      </c>
      <c r="S536" s="77"/>
      <c r="T536" s="232">
        <f>S536*H536</f>
        <v>0</v>
      </c>
      <c r="U536" s="232">
        <v>0</v>
      </c>
      <c r="V536" s="232">
        <f>U536*H536</f>
        <v>0</v>
      </c>
      <c r="W536" s="232">
        <v>0</v>
      </c>
      <c r="X536" s="232">
        <f>W536*H536</f>
        <v>0</v>
      </c>
      <c r="Y536" s="233" t="s">
        <v>1</v>
      </c>
      <c r="AR536" s="11" t="s">
        <v>149</v>
      </c>
      <c r="AT536" s="11" t="s">
        <v>144</v>
      </c>
      <c r="AU536" s="11" t="s">
        <v>82</v>
      </c>
      <c r="AY536" s="11" t="s">
        <v>142</v>
      </c>
      <c r="BE536" s="130">
        <f>IF(O536="základní",K536,0)</f>
        <v>1823.0999999999999</v>
      </c>
      <c r="BF536" s="130">
        <f>IF(O536="snížená",K536,0)</f>
        <v>0</v>
      </c>
      <c r="BG536" s="130">
        <f>IF(O536="zákl. přenesená",K536,0)</f>
        <v>0</v>
      </c>
      <c r="BH536" s="130">
        <f>IF(O536="sníž. přenesená",K536,0)</f>
        <v>0</v>
      </c>
      <c r="BI536" s="130">
        <f>IF(O536="nulová",K536,0)</f>
        <v>0</v>
      </c>
      <c r="BJ536" s="11" t="s">
        <v>82</v>
      </c>
      <c r="BK536" s="130">
        <f>ROUND(P536*H536,2)</f>
        <v>1823.0999999999999</v>
      </c>
      <c r="BL536" s="11" t="s">
        <v>149</v>
      </c>
      <c r="BM536" s="11" t="s">
        <v>1246</v>
      </c>
    </row>
    <row r="537" s="1" customFormat="1">
      <c r="B537" s="36"/>
      <c r="C537" s="37"/>
      <c r="D537" s="234" t="s">
        <v>151</v>
      </c>
      <c r="E537" s="37"/>
      <c r="F537" s="235" t="s">
        <v>1247</v>
      </c>
      <c r="G537" s="37"/>
      <c r="H537" s="37"/>
      <c r="I537" s="145"/>
      <c r="J537" s="145"/>
      <c r="K537" s="37"/>
      <c r="L537" s="37"/>
      <c r="M537" s="38"/>
      <c r="N537" s="236"/>
      <c r="O537" s="77"/>
      <c r="P537" s="77"/>
      <c r="Q537" s="77"/>
      <c r="R537" s="77"/>
      <c r="S537" s="77"/>
      <c r="T537" s="77"/>
      <c r="U537" s="77"/>
      <c r="V537" s="77"/>
      <c r="W537" s="77"/>
      <c r="X537" s="77"/>
      <c r="Y537" s="78"/>
      <c r="AT537" s="11" t="s">
        <v>151</v>
      </c>
      <c r="AU537" s="11" t="s">
        <v>82</v>
      </c>
    </row>
    <row r="538" s="1" customFormat="1" ht="22.5" customHeight="1">
      <c r="B538" s="36"/>
      <c r="C538" s="222" t="s">
        <v>1248</v>
      </c>
      <c r="D538" s="222" t="s">
        <v>144</v>
      </c>
      <c r="E538" s="223" t="s">
        <v>1249</v>
      </c>
      <c r="F538" s="224" t="s">
        <v>1250</v>
      </c>
      <c r="G538" s="225" t="s">
        <v>147</v>
      </c>
      <c r="H538" s="226">
        <v>1</v>
      </c>
      <c r="I538" s="227">
        <v>0</v>
      </c>
      <c r="J538" s="227">
        <v>952.75</v>
      </c>
      <c r="K538" s="228">
        <f>ROUND(P538*H538,2)</f>
        <v>952.75</v>
      </c>
      <c r="L538" s="224" t="s">
        <v>148</v>
      </c>
      <c r="M538" s="38"/>
      <c r="N538" s="229" t="s">
        <v>1</v>
      </c>
      <c r="O538" s="230" t="s">
        <v>43</v>
      </c>
      <c r="P538" s="231">
        <f>I538+J538</f>
        <v>952.75</v>
      </c>
      <c r="Q538" s="231">
        <f>ROUND(I538*H538,2)</f>
        <v>0</v>
      </c>
      <c r="R538" s="231">
        <f>ROUND(J538*H538,2)</f>
        <v>952.75</v>
      </c>
      <c r="S538" s="77"/>
      <c r="T538" s="232">
        <f>S538*H538</f>
        <v>0</v>
      </c>
      <c r="U538" s="232">
        <v>0</v>
      </c>
      <c r="V538" s="232">
        <f>U538*H538</f>
        <v>0</v>
      </c>
      <c r="W538" s="232">
        <v>0</v>
      </c>
      <c r="X538" s="232">
        <f>W538*H538</f>
        <v>0</v>
      </c>
      <c r="Y538" s="233" t="s">
        <v>1</v>
      </c>
      <c r="AR538" s="11" t="s">
        <v>149</v>
      </c>
      <c r="AT538" s="11" t="s">
        <v>144</v>
      </c>
      <c r="AU538" s="11" t="s">
        <v>82</v>
      </c>
      <c r="AY538" s="11" t="s">
        <v>142</v>
      </c>
      <c r="BE538" s="130">
        <f>IF(O538="základní",K538,0)</f>
        <v>952.75</v>
      </c>
      <c r="BF538" s="130">
        <f>IF(O538="snížená",K538,0)</f>
        <v>0</v>
      </c>
      <c r="BG538" s="130">
        <f>IF(O538="zákl. přenesená",K538,0)</f>
        <v>0</v>
      </c>
      <c r="BH538" s="130">
        <f>IF(O538="sníž. přenesená",K538,0)</f>
        <v>0</v>
      </c>
      <c r="BI538" s="130">
        <f>IF(O538="nulová",K538,0)</f>
        <v>0</v>
      </c>
      <c r="BJ538" s="11" t="s">
        <v>82</v>
      </c>
      <c r="BK538" s="130">
        <f>ROUND(P538*H538,2)</f>
        <v>952.75</v>
      </c>
      <c r="BL538" s="11" t="s">
        <v>149</v>
      </c>
      <c r="BM538" s="11" t="s">
        <v>1251</v>
      </c>
    </row>
    <row r="539" s="1" customFormat="1">
      <c r="B539" s="36"/>
      <c r="C539" s="37"/>
      <c r="D539" s="234" t="s">
        <v>151</v>
      </c>
      <c r="E539" s="37"/>
      <c r="F539" s="235" t="s">
        <v>1252</v>
      </c>
      <c r="G539" s="37"/>
      <c r="H539" s="37"/>
      <c r="I539" s="145"/>
      <c r="J539" s="145"/>
      <c r="K539" s="37"/>
      <c r="L539" s="37"/>
      <c r="M539" s="38"/>
      <c r="N539" s="236"/>
      <c r="O539" s="77"/>
      <c r="P539" s="77"/>
      <c r="Q539" s="77"/>
      <c r="R539" s="77"/>
      <c r="S539" s="77"/>
      <c r="T539" s="77"/>
      <c r="U539" s="77"/>
      <c r="V539" s="77"/>
      <c r="W539" s="77"/>
      <c r="X539" s="77"/>
      <c r="Y539" s="78"/>
      <c r="AT539" s="11" t="s">
        <v>151</v>
      </c>
      <c r="AU539" s="11" t="s">
        <v>82</v>
      </c>
    </row>
    <row r="540" s="1" customFormat="1" ht="22.5" customHeight="1">
      <c r="B540" s="36"/>
      <c r="C540" s="222" t="s">
        <v>1253</v>
      </c>
      <c r="D540" s="222" t="s">
        <v>144</v>
      </c>
      <c r="E540" s="223" t="s">
        <v>1254</v>
      </c>
      <c r="F540" s="224" t="s">
        <v>1255</v>
      </c>
      <c r="G540" s="225" t="s">
        <v>147</v>
      </c>
      <c r="H540" s="226">
        <v>1</v>
      </c>
      <c r="I540" s="227">
        <v>0</v>
      </c>
      <c r="J540" s="227">
        <v>952.75</v>
      </c>
      <c r="K540" s="228">
        <f>ROUND(P540*H540,2)</f>
        <v>952.75</v>
      </c>
      <c r="L540" s="224" t="s">
        <v>148</v>
      </c>
      <c r="M540" s="38"/>
      <c r="N540" s="229" t="s">
        <v>1</v>
      </c>
      <c r="O540" s="230" t="s">
        <v>43</v>
      </c>
      <c r="P540" s="231">
        <f>I540+J540</f>
        <v>952.75</v>
      </c>
      <c r="Q540" s="231">
        <f>ROUND(I540*H540,2)</f>
        <v>0</v>
      </c>
      <c r="R540" s="231">
        <f>ROUND(J540*H540,2)</f>
        <v>952.75</v>
      </c>
      <c r="S540" s="77"/>
      <c r="T540" s="232">
        <f>S540*H540</f>
        <v>0</v>
      </c>
      <c r="U540" s="232">
        <v>0</v>
      </c>
      <c r="V540" s="232">
        <f>U540*H540</f>
        <v>0</v>
      </c>
      <c r="W540" s="232">
        <v>0</v>
      </c>
      <c r="X540" s="232">
        <f>W540*H540</f>
        <v>0</v>
      </c>
      <c r="Y540" s="233" t="s">
        <v>1</v>
      </c>
      <c r="AR540" s="11" t="s">
        <v>149</v>
      </c>
      <c r="AT540" s="11" t="s">
        <v>144</v>
      </c>
      <c r="AU540" s="11" t="s">
        <v>82</v>
      </c>
      <c r="AY540" s="11" t="s">
        <v>142</v>
      </c>
      <c r="BE540" s="130">
        <f>IF(O540="základní",K540,0)</f>
        <v>952.75</v>
      </c>
      <c r="BF540" s="130">
        <f>IF(O540="snížená",K540,0)</f>
        <v>0</v>
      </c>
      <c r="BG540" s="130">
        <f>IF(O540="zákl. přenesená",K540,0)</f>
        <v>0</v>
      </c>
      <c r="BH540" s="130">
        <f>IF(O540="sníž. přenesená",K540,0)</f>
        <v>0</v>
      </c>
      <c r="BI540" s="130">
        <f>IF(O540="nulová",K540,0)</f>
        <v>0</v>
      </c>
      <c r="BJ540" s="11" t="s">
        <v>82</v>
      </c>
      <c r="BK540" s="130">
        <f>ROUND(P540*H540,2)</f>
        <v>952.75</v>
      </c>
      <c r="BL540" s="11" t="s">
        <v>149</v>
      </c>
      <c r="BM540" s="11" t="s">
        <v>1256</v>
      </c>
    </row>
    <row r="541" s="1" customFormat="1">
      <c r="B541" s="36"/>
      <c r="C541" s="37"/>
      <c r="D541" s="234" t="s">
        <v>151</v>
      </c>
      <c r="E541" s="37"/>
      <c r="F541" s="235" t="s">
        <v>1257</v>
      </c>
      <c r="G541" s="37"/>
      <c r="H541" s="37"/>
      <c r="I541" s="145"/>
      <c r="J541" s="145"/>
      <c r="K541" s="37"/>
      <c r="L541" s="37"/>
      <c r="M541" s="38"/>
      <c r="N541" s="236"/>
      <c r="O541" s="77"/>
      <c r="P541" s="77"/>
      <c r="Q541" s="77"/>
      <c r="R541" s="77"/>
      <c r="S541" s="77"/>
      <c r="T541" s="77"/>
      <c r="U541" s="77"/>
      <c r="V541" s="77"/>
      <c r="W541" s="77"/>
      <c r="X541" s="77"/>
      <c r="Y541" s="78"/>
      <c r="AT541" s="11" t="s">
        <v>151</v>
      </c>
      <c r="AU541" s="11" t="s">
        <v>82</v>
      </c>
    </row>
    <row r="542" s="1" customFormat="1" ht="22.5" customHeight="1">
      <c r="B542" s="36"/>
      <c r="C542" s="222" t="s">
        <v>1258</v>
      </c>
      <c r="D542" s="222" t="s">
        <v>144</v>
      </c>
      <c r="E542" s="223" t="s">
        <v>1259</v>
      </c>
      <c r="F542" s="224" t="s">
        <v>1260</v>
      </c>
      <c r="G542" s="225" t="s">
        <v>147</v>
      </c>
      <c r="H542" s="226">
        <v>1</v>
      </c>
      <c r="I542" s="227">
        <v>0</v>
      </c>
      <c r="J542" s="227">
        <v>1297.8</v>
      </c>
      <c r="K542" s="228">
        <f>ROUND(P542*H542,2)</f>
        <v>1297.8</v>
      </c>
      <c r="L542" s="224" t="s">
        <v>148</v>
      </c>
      <c r="M542" s="38"/>
      <c r="N542" s="229" t="s">
        <v>1</v>
      </c>
      <c r="O542" s="230" t="s">
        <v>43</v>
      </c>
      <c r="P542" s="231">
        <f>I542+J542</f>
        <v>1297.8</v>
      </c>
      <c r="Q542" s="231">
        <f>ROUND(I542*H542,2)</f>
        <v>0</v>
      </c>
      <c r="R542" s="231">
        <f>ROUND(J542*H542,2)</f>
        <v>1297.8</v>
      </c>
      <c r="S542" s="77"/>
      <c r="T542" s="232">
        <f>S542*H542</f>
        <v>0</v>
      </c>
      <c r="U542" s="232">
        <v>0</v>
      </c>
      <c r="V542" s="232">
        <f>U542*H542</f>
        <v>0</v>
      </c>
      <c r="W542" s="232">
        <v>0</v>
      </c>
      <c r="X542" s="232">
        <f>W542*H542</f>
        <v>0</v>
      </c>
      <c r="Y542" s="233" t="s">
        <v>1</v>
      </c>
      <c r="AR542" s="11" t="s">
        <v>149</v>
      </c>
      <c r="AT542" s="11" t="s">
        <v>144</v>
      </c>
      <c r="AU542" s="11" t="s">
        <v>82</v>
      </c>
      <c r="AY542" s="11" t="s">
        <v>142</v>
      </c>
      <c r="BE542" s="130">
        <f>IF(O542="základní",K542,0)</f>
        <v>1297.8</v>
      </c>
      <c r="BF542" s="130">
        <f>IF(O542="snížená",K542,0)</f>
        <v>0</v>
      </c>
      <c r="BG542" s="130">
        <f>IF(O542="zákl. přenesená",K542,0)</f>
        <v>0</v>
      </c>
      <c r="BH542" s="130">
        <f>IF(O542="sníž. přenesená",K542,0)</f>
        <v>0</v>
      </c>
      <c r="BI542" s="130">
        <f>IF(O542="nulová",K542,0)</f>
        <v>0</v>
      </c>
      <c r="BJ542" s="11" t="s">
        <v>82</v>
      </c>
      <c r="BK542" s="130">
        <f>ROUND(P542*H542,2)</f>
        <v>1297.8</v>
      </c>
      <c r="BL542" s="11" t="s">
        <v>149</v>
      </c>
      <c r="BM542" s="11" t="s">
        <v>1261</v>
      </c>
    </row>
    <row r="543" s="1" customFormat="1">
      <c r="B543" s="36"/>
      <c r="C543" s="37"/>
      <c r="D543" s="234" t="s">
        <v>151</v>
      </c>
      <c r="E543" s="37"/>
      <c r="F543" s="235" t="s">
        <v>1260</v>
      </c>
      <c r="G543" s="37"/>
      <c r="H543" s="37"/>
      <c r="I543" s="145"/>
      <c r="J543" s="145"/>
      <c r="K543" s="37"/>
      <c r="L543" s="37"/>
      <c r="M543" s="38"/>
      <c r="N543" s="247"/>
      <c r="O543" s="248"/>
      <c r="P543" s="248"/>
      <c r="Q543" s="248"/>
      <c r="R543" s="248"/>
      <c r="S543" s="248"/>
      <c r="T543" s="248"/>
      <c r="U543" s="248"/>
      <c r="V543" s="248"/>
      <c r="W543" s="248"/>
      <c r="X543" s="248"/>
      <c r="Y543" s="249"/>
      <c r="AT543" s="11" t="s">
        <v>151</v>
      </c>
      <c r="AU543" s="11" t="s">
        <v>82</v>
      </c>
    </row>
    <row r="544" s="1" customFormat="1" ht="6.96" customHeight="1">
      <c r="B544" s="55"/>
      <c r="C544" s="56"/>
      <c r="D544" s="56"/>
      <c r="E544" s="56"/>
      <c r="F544" s="56"/>
      <c r="G544" s="56"/>
      <c r="H544" s="56"/>
      <c r="I544" s="173"/>
      <c r="J544" s="173"/>
      <c r="K544" s="56"/>
      <c r="L544" s="56"/>
      <c r="M544" s="38"/>
    </row>
  </sheetData>
  <sheetProtection sheet="1" autoFilter="0" formatColumns="0" formatRows="0" objects="1" scenarios="1" password="CC35"/>
  <autoFilter ref="C93:L543"/>
  <mergeCells count="14">
    <mergeCell ref="E7:H7"/>
    <mergeCell ref="E9:H9"/>
    <mergeCell ref="E18:H18"/>
    <mergeCell ref="E27:H27"/>
    <mergeCell ref="E52:H52"/>
    <mergeCell ref="E54:H54"/>
    <mergeCell ref="D68:F68"/>
    <mergeCell ref="D69:F69"/>
    <mergeCell ref="D70:F70"/>
    <mergeCell ref="D71:F71"/>
    <mergeCell ref="D72:F72"/>
    <mergeCell ref="E84:H84"/>
    <mergeCell ref="E86:H86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style="138" customWidth="1"/>
    <col min="10" max="10" width="23.5" style="138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AT2" s="11" t="s">
        <v>87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1"/>
      <c r="K3" s="140"/>
      <c r="L3" s="140"/>
      <c r="M3" s="14"/>
      <c r="AT3" s="11" t="s">
        <v>84</v>
      </c>
    </row>
    <row r="4" ht="24.96" customHeight="1">
      <c r="B4" s="14"/>
      <c r="D4" s="142" t="s">
        <v>100</v>
      </c>
      <c r="M4" s="14"/>
      <c r="N4" s="18" t="s">
        <v>11</v>
      </c>
      <c r="AT4" s="11" t="s">
        <v>4</v>
      </c>
    </row>
    <row r="5" ht="6.96" customHeight="1">
      <c r="B5" s="14"/>
      <c r="M5" s="14"/>
    </row>
    <row r="6" ht="12" customHeight="1">
      <c r="B6" s="14"/>
      <c r="D6" s="143" t="s">
        <v>17</v>
      </c>
      <c r="M6" s="14"/>
    </row>
    <row r="7" ht="16.5" customHeight="1">
      <c r="B7" s="14"/>
      <c r="E7" s="144" t="str">
        <f>'Rekapitulace stavby'!K6</f>
        <v>Oprava výměnných dílů zabezpečovacího zařízení včetně prohlídek VÚD - OŘ Brno</v>
      </c>
      <c r="F7" s="143"/>
      <c r="G7" s="143"/>
      <c r="H7" s="143"/>
      <c r="M7" s="14"/>
    </row>
    <row r="8" s="1" customFormat="1" ht="12" customHeight="1">
      <c r="B8" s="38"/>
      <c r="D8" s="143" t="s">
        <v>101</v>
      </c>
      <c r="I8" s="145"/>
      <c r="J8" s="145"/>
      <c r="M8" s="38"/>
    </row>
    <row r="9" s="1" customFormat="1" ht="36.96" customHeight="1">
      <c r="B9" s="38"/>
      <c r="E9" s="146" t="s">
        <v>1262</v>
      </c>
      <c r="F9" s="1"/>
      <c r="G9" s="1"/>
      <c r="H9" s="1"/>
      <c r="I9" s="145"/>
      <c r="J9" s="145"/>
      <c r="M9" s="38"/>
    </row>
    <row r="10" s="1" customFormat="1">
      <c r="B10" s="38"/>
      <c r="I10" s="145"/>
      <c r="J10" s="145"/>
      <c r="M10" s="38"/>
    </row>
    <row r="11" s="1" customFormat="1" ht="12" customHeight="1">
      <c r="B11" s="38"/>
      <c r="D11" s="143" t="s">
        <v>19</v>
      </c>
      <c r="F11" s="11" t="s">
        <v>1</v>
      </c>
      <c r="I11" s="147" t="s">
        <v>20</v>
      </c>
      <c r="J11" s="148" t="s">
        <v>1</v>
      </c>
      <c r="M11" s="38"/>
    </row>
    <row r="12" s="1" customFormat="1" ht="12" customHeight="1">
      <c r="B12" s="38"/>
      <c r="D12" s="143" t="s">
        <v>21</v>
      </c>
      <c r="F12" s="11" t="s">
        <v>22</v>
      </c>
      <c r="I12" s="147" t="s">
        <v>23</v>
      </c>
      <c r="J12" s="149" t="str">
        <f>'Rekapitulace stavby'!AN8</f>
        <v>5. 3. 2019</v>
      </c>
      <c r="M12" s="38"/>
    </row>
    <row r="13" s="1" customFormat="1" ht="10.8" customHeight="1">
      <c r="B13" s="38"/>
      <c r="I13" s="145"/>
      <c r="J13" s="145"/>
      <c r="M13" s="38"/>
    </row>
    <row r="14" s="1" customFormat="1" ht="12" customHeight="1">
      <c r="B14" s="38"/>
      <c r="D14" s="143" t="s">
        <v>25</v>
      </c>
      <c r="I14" s="147" t="s">
        <v>26</v>
      </c>
      <c r="J14" s="148" t="str">
        <f>IF('Rekapitulace stavby'!AN10="","",'Rekapitulace stavby'!AN10)</f>
        <v/>
      </c>
      <c r="M14" s="38"/>
    </row>
    <row r="15" s="1" customFormat="1" ht="18" customHeight="1">
      <c r="B15" s="38"/>
      <c r="E15" s="11" t="str">
        <f>IF('Rekapitulace stavby'!E11="","",'Rekapitulace stavby'!E11)</f>
        <v xml:space="preserve"> </v>
      </c>
      <c r="I15" s="147" t="s">
        <v>27</v>
      </c>
      <c r="J15" s="148" t="str">
        <f>IF('Rekapitulace stavby'!AN11="","",'Rekapitulace stavby'!AN11)</f>
        <v/>
      </c>
      <c r="M15" s="38"/>
    </row>
    <row r="16" s="1" customFormat="1" ht="6.96" customHeight="1">
      <c r="B16" s="38"/>
      <c r="I16" s="145"/>
      <c r="J16" s="145"/>
      <c r="M16" s="38"/>
    </row>
    <row r="17" s="1" customFormat="1" ht="12" customHeight="1">
      <c r="B17" s="38"/>
      <c r="D17" s="143" t="s">
        <v>28</v>
      </c>
      <c r="I17" s="147" t="s">
        <v>26</v>
      </c>
      <c r="J17" s="27" t="str">
        <f>'Rekapitulace stavby'!AN13</f>
        <v>Vyplň údaj</v>
      </c>
      <c r="M17" s="38"/>
    </row>
    <row r="18" s="1" customFormat="1" ht="18" customHeight="1">
      <c r="B18" s="38"/>
      <c r="E18" s="27" t="str">
        <f>'Rekapitulace stavby'!E14</f>
        <v>Vyplň údaj</v>
      </c>
      <c r="F18" s="11"/>
      <c r="G18" s="11"/>
      <c r="H18" s="11"/>
      <c r="I18" s="147" t="s">
        <v>27</v>
      </c>
      <c r="J18" s="27" t="str">
        <f>'Rekapitulace stavby'!AN14</f>
        <v>Vyplň údaj</v>
      </c>
      <c r="M18" s="38"/>
    </row>
    <row r="19" s="1" customFormat="1" ht="6.96" customHeight="1">
      <c r="B19" s="38"/>
      <c r="I19" s="145"/>
      <c r="J19" s="145"/>
      <c r="M19" s="38"/>
    </row>
    <row r="20" s="1" customFormat="1" ht="12" customHeight="1">
      <c r="B20" s="38"/>
      <c r="D20" s="143" t="s">
        <v>30</v>
      </c>
      <c r="I20" s="147" t="s">
        <v>26</v>
      </c>
      <c r="J20" s="148" t="str">
        <f>IF('Rekapitulace stavby'!AN16="","",'Rekapitulace stavby'!AN16)</f>
        <v/>
      </c>
      <c r="M20" s="38"/>
    </row>
    <row r="21" s="1" customFormat="1" ht="18" customHeight="1">
      <c r="B21" s="38"/>
      <c r="E21" s="11" t="str">
        <f>IF('Rekapitulace stavby'!E17="","",'Rekapitulace stavby'!E17)</f>
        <v xml:space="preserve"> </v>
      </c>
      <c r="I21" s="147" t="s">
        <v>27</v>
      </c>
      <c r="J21" s="148" t="str">
        <f>IF('Rekapitulace stavby'!AN17="","",'Rekapitulace stavby'!AN17)</f>
        <v/>
      </c>
      <c r="M21" s="38"/>
    </row>
    <row r="22" s="1" customFormat="1" ht="6.96" customHeight="1">
      <c r="B22" s="38"/>
      <c r="I22" s="145"/>
      <c r="J22" s="145"/>
      <c r="M22" s="38"/>
    </row>
    <row r="23" s="1" customFormat="1" ht="12" customHeight="1">
      <c r="B23" s="38"/>
      <c r="D23" s="143" t="s">
        <v>31</v>
      </c>
      <c r="I23" s="147" t="s">
        <v>26</v>
      </c>
      <c r="J23" s="148" t="str">
        <f>IF('Rekapitulace stavby'!AN19="","",'Rekapitulace stavby'!AN19)</f>
        <v/>
      </c>
      <c r="M23" s="38"/>
    </row>
    <row r="24" s="1" customFormat="1" ht="18" customHeight="1">
      <c r="B24" s="38"/>
      <c r="E24" s="11" t="str">
        <f>IF('Rekapitulace stavby'!E20="","",'Rekapitulace stavby'!E20)</f>
        <v>Bc. Komzák Roman</v>
      </c>
      <c r="I24" s="147" t="s">
        <v>27</v>
      </c>
      <c r="J24" s="148" t="str">
        <f>IF('Rekapitulace stavby'!AN20="","",'Rekapitulace stavby'!AN20)</f>
        <v/>
      </c>
      <c r="M24" s="38"/>
    </row>
    <row r="25" s="1" customFormat="1" ht="6.96" customHeight="1">
      <c r="B25" s="38"/>
      <c r="I25" s="145"/>
      <c r="J25" s="145"/>
      <c r="M25" s="38"/>
    </row>
    <row r="26" s="1" customFormat="1" ht="12" customHeight="1">
      <c r="B26" s="38"/>
      <c r="D26" s="143" t="s">
        <v>33</v>
      </c>
      <c r="I26" s="145"/>
      <c r="J26" s="145"/>
      <c r="M26" s="38"/>
    </row>
    <row r="27" s="6" customFormat="1" ht="16.5" customHeight="1">
      <c r="B27" s="150"/>
      <c r="E27" s="151" t="s">
        <v>1</v>
      </c>
      <c r="F27" s="151"/>
      <c r="G27" s="151"/>
      <c r="H27" s="151"/>
      <c r="I27" s="152"/>
      <c r="J27" s="152"/>
      <c r="M27" s="150"/>
    </row>
    <row r="28" s="1" customFormat="1" ht="6.96" customHeight="1">
      <c r="B28" s="38"/>
      <c r="I28" s="145"/>
      <c r="J28" s="145"/>
      <c r="M28" s="38"/>
    </row>
    <row r="29" s="1" customFormat="1" ht="6.96" customHeight="1">
      <c r="B29" s="38"/>
      <c r="D29" s="69"/>
      <c r="E29" s="69"/>
      <c r="F29" s="69"/>
      <c r="G29" s="69"/>
      <c r="H29" s="69"/>
      <c r="I29" s="153"/>
      <c r="J29" s="153"/>
      <c r="K29" s="69"/>
      <c r="L29" s="69"/>
      <c r="M29" s="38"/>
    </row>
    <row r="30" s="1" customFormat="1" ht="14.4" customHeight="1">
      <c r="B30" s="38"/>
      <c r="D30" s="154" t="s">
        <v>103</v>
      </c>
      <c r="I30" s="145"/>
      <c r="J30" s="145"/>
      <c r="K30" s="155">
        <f>K63</f>
        <v>69937</v>
      </c>
      <c r="M30" s="38"/>
    </row>
    <row r="31" s="1" customFormat="1">
      <c r="B31" s="38"/>
      <c r="E31" s="143" t="s">
        <v>35</v>
      </c>
      <c r="I31" s="145"/>
      <c r="J31" s="145"/>
      <c r="K31" s="156">
        <f>I63</f>
        <v>0</v>
      </c>
      <c r="M31" s="38"/>
    </row>
    <row r="32" s="1" customFormat="1">
      <c r="B32" s="38"/>
      <c r="E32" s="143" t="s">
        <v>36</v>
      </c>
      <c r="I32" s="145"/>
      <c r="J32" s="145"/>
      <c r="K32" s="156">
        <f>J63</f>
        <v>69937</v>
      </c>
      <c r="M32" s="38"/>
    </row>
    <row r="33" s="1" customFormat="1" ht="14.4" customHeight="1">
      <c r="B33" s="38"/>
      <c r="D33" s="157" t="s">
        <v>94</v>
      </c>
      <c r="I33" s="145"/>
      <c r="J33" s="145"/>
      <c r="K33" s="155">
        <f>K67</f>
        <v>0</v>
      </c>
      <c r="M33" s="38"/>
    </row>
    <row r="34" s="1" customFormat="1" ht="25.44" customHeight="1">
      <c r="B34" s="38"/>
      <c r="D34" s="158" t="s">
        <v>38</v>
      </c>
      <c r="I34" s="145"/>
      <c r="J34" s="145"/>
      <c r="K34" s="159">
        <f>ROUND(K30 + K33, 2)</f>
        <v>69937</v>
      </c>
      <c r="M34" s="38"/>
    </row>
    <row r="35" s="1" customFormat="1" ht="6.96" customHeight="1">
      <c r="B35" s="38"/>
      <c r="D35" s="69"/>
      <c r="E35" s="69"/>
      <c r="F35" s="69"/>
      <c r="G35" s="69"/>
      <c r="H35" s="69"/>
      <c r="I35" s="153"/>
      <c r="J35" s="153"/>
      <c r="K35" s="69"/>
      <c r="L35" s="69"/>
      <c r="M35" s="38"/>
    </row>
    <row r="36" s="1" customFormat="1" ht="14.4" customHeight="1">
      <c r="B36" s="38"/>
      <c r="F36" s="160" t="s">
        <v>40</v>
      </c>
      <c r="I36" s="161" t="s">
        <v>39</v>
      </c>
      <c r="J36" s="145"/>
      <c r="K36" s="160" t="s">
        <v>41</v>
      </c>
      <c r="M36" s="38"/>
    </row>
    <row r="37" s="1" customFormat="1" ht="14.4" customHeight="1">
      <c r="B37" s="38"/>
      <c r="D37" s="143" t="s">
        <v>42</v>
      </c>
      <c r="E37" s="143" t="s">
        <v>43</v>
      </c>
      <c r="F37" s="156">
        <f>ROUND((SUM(BE67:BE74) + SUM(BE94:BE101)),  2)</f>
        <v>69937</v>
      </c>
      <c r="I37" s="162">
        <v>0.20999999999999999</v>
      </c>
      <c r="J37" s="145"/>
      <c r="K37" s="156">
        <f>ROUND(((SUM(BE67:BE74) + SUM(BE94:BE101))*I37),  2)</f>
        <v>14686.77</v>
      </c>
      <c r="M37" s="38"/>
    </row>
    <row r="38" s="1" customFormat="1" ht="14.4" customHeight="1">
      <c r="B38" s="38"/>
      <c r="E38" s="143" t="s">
        <v>44</v>
      </c>
      <c r="F38" s="156">
        <f>ROUND((SUM(BF67:BF74) + SUM(BF94:BF101)),  2)</f>
        <v>0</v>
      </c>
      <c r="I38" s="162">
        <v>0.14999999999999999</v>
      </c>
      <c r="J38" s="145"/>
      <c r="K38" s="156">
        <f>ROUND(((SUM(BF67:BF74) + SUM(BF94:BF101))*I38),  2)</f>
        <v>0</v>
      </c>
      <c r="M38" s="38"/>
    </row>
    <row r="39" hidden="1" s="1" customFormat="1" ht="14.4" customHeight="1">
      <c r="B39" s="38"/>
      <c r="E39" s="143" t="s">
        <v>45</v>
      </c>
      <c r="F39" s="156">
        <f>ROUND((SUM(BG67:BG74) + SUM(BG94:BG101)),  2)</f>
        <v>0</v>
      </c>
      <c r="I39" s="162">
        <v>0.20999999999999999</v>
      </c>
      <c r="J39" s="145"/>
      <c r="K39" s="156">
        <f>0</f>
        <v>0</v>
      </c>
      <c r="M39" s="38"/>
    </row>
    <row r="40" hidden="1" s="1" customFormat="1" ht="14.4" customHeight="1">
      <c r="B40" s="38"/>
      <c r="E40" s="143" t="s">
        <v>46</v>
      </c>
      <c r="F40" s="156">
        <f>ROUND((SUM(BH67:BH74) + SUM(BH94:BH101)),  2)</f>
        <v>0</v>
      </c>
      <c r="I40" s="162">
        <v>0.14999999999999999</v>
      </c>
      <c r="J40" s="145"/>
      <c r="K40" s="156">
        <f>0</f>
        <v>0</v>
      </c>
      <c r="M40" s="38"/>
    </row>
    <row r="41" hidden="1" s="1" customFormat="1" ht="14.4" customHeight="1">
      <c r="B41" s="38"/>
      <c r="E41" s="143" t="s">
        <v>47</v>
      </c>
      <c r="F41" s="156">
        <f>ROUND((SUM(BI67:BI74) + SUM(BI94:BI101)),  2)</f>
        <v>0</v>
      </c>
      <c r="I41" s="162">
        <v>0</v>
      </c>
      <c r="J41" s="145"/>
      <c r="K41" s="156">
        <f>0</f>
        <v>0</v>
      </c>
      <c r="M41" s="38"/>
    </row>
    <row r="42" s="1" customFormat="1" ht="6.96" customHeight="1">
      <c r="B42" s="38"/>
      <c r="I42" s="145"/>
      <c r="J42" s="145"/>
      <c r="M42" s="38"/>
    </row>
    <row r="43" s="1" customFormat="1" ht="25.44" customHeight="1">
      <c r="B43" s="38"/>
      <c r="C43" s="163"/>
      <c r="D43" s="164" t="s">
        <v>48</v>
      </c>
      <c r="E43" s="165"/>
      <c r="F43" s="165"/>
      <c r="G43" s="166" t="s">
        <v>49</v>
      </c>
      <c r="H43" s="167" t="s">
        <v>50</v>
      </c>
      <c r="I43" s="168"/>
      <c r="J43" s="168"/>
      <c r="K43" s="169">
        <f>SUM(K34:K41)</f>
        <v>84623.770000000004</v>
      </c>
      <c r="L43" s="170"/>
      <c r="M43" s="38"/>
    </row>
    <row r="44" s="1" customFormat="1" ht="14.4" customHeight="1">
      <c r="B44" s="171"/>
      <c r="C44" s="172"/>
      <c r="D44" s="172"/>
      <c r="E44" s="172"/>
      <c r="F44" s="172"/>
      <c r="G44" s="172"/>
      <c r="H44" s="172"/>
      <c r="I44" s="173"/>
      <c r="J44" s="173"/>
      <c r="K44" s="172"/>
      <c r="L44" s="172"/>
      <c r="M44" s="38"/>
    </row>
    <row r="48" s="1" customFormat="1" ht="6.96" customHeight="1">
      <c r="B48" s="174"/>
      <c r="C48" s="175"/>
      <c r="D48" s="175"/>
      <c r="E48" s="175"/>
      <c r="F48" s="175"/>
      <c r="G48" s="175"/>
      <c r="H48" s="175"/>
      <c r="I48" s="176"/>
      <c r="J48" s="176"/>
      <c r="K48" s="175"/>
      <c r="L48" s="175"/>
      <c r="M48" s="38"/>
    </row>
    <row r="49" s="1" customFormat="1" ht="24.96" customHeight="1">
      <c r="B49" s="36"/>
      <c r="C49" s="17" t="s">
        <v>104</v>
      </c>
      <c r="D49" s="37"/>
      <c r="E49" s="37"/>
      <c r="F49" s="37"/>
      <c r="G49" s="37"/>
      <c r="H49" s="37"/>
      <c r="I49" s="145"/>
      <c r="J49" s="145"/>
      <c r="K49" s="37"/>
      <c r="L49" s="37"/>
      <c r="M49" s="38"/>
    </row>
    <row r="50" s="1" customFormat="1" ht="6.96" customHeight="1">
      <c r="B50" s="36"/>
      <c r="C50" s="37"/>
      <c r="D50" s="37"/>
      <c r="E50" s="37"/>
      <c r="F50" s="37"/>
      <c r="G50" s="37"/>
      <c r="H50" s="37"/>
      <c r="I50" s="145"/>
      <c r="J50" s="145"/>
      <c r="K50" s="37"/>
      <c r="L50" s="37"/>
      <c r="M50" s="38"/>
    </row>
    <row r="51" s="1" customFormat="1" ht="12" customHeight="1">
      <c r="B51" s="36"/>
      <c r="C51" s="26" t="s">
        <v>17</v>
      </c>
      <c r="D51" s="37"/>
      <c r="E51" s="37"/>
      <c r="F51" s="37"/>
      <c r="G51" s="37"/>
      <c r="H51" s="37"/>
      <c r="I51" s="145"/>
      <c r="J51" s="145"/>
      <c r="K51" s="37"/>
      <c r="L51" s="37"/>
      <c r="M51" s="38"/>
    </row>
    <row r="52" s="1" customFormat="1" ht="16.5" customHeight="1">
      <c r="B52" s="36"/>
      <c r="C52" s="37"/>
      <c r="D52" s="37"/>
      <c r="E52" s="177" t="str">
        <f>E7</f>
        <v>Oprava výměnných dílů zabezpečovacího zařízení včetně prohlídek VÚD - OŘ Brno</v>
      </c>
      <c r="F52" s="26"/>
      <c r="G52" s="26"/>
      <c r="H52" s="26"/>
      <c r="I52" s="145"/>
      <c r="J52" s="145"/>
      <c r="K52" s="37"/>
      <c r="L52" s="37"/>
      <c r="M52" s="38"/>
    </row>
    <row r="53" s="1" customFormat="1" ht="12" customHeight="1">
      <c r="B53" s="36"/>
      <c r="C53" s="26" t="s">
        <v>101</v>
      </c>
      <c r="D53" s="37"/>
      <c r="E53" s="37"/>
      <c r="F53" s="37"/>
      <c r="G53" s="37"/>
      <c r="H53" s="37"/>
      <c r="I53" s="145"/>
      <c r="J53" s="145"/>
      <c r="K53" s="37"/>
      <c r="L53" s="37"/>
      <c r="M53" s="38"/>
    </row>
    <row r="54" s="1" customFormat="1" ht="16.5" customHeight="1">
      <c r="B54" s="36"/>
      <c r="C54" s="37"/>
      <c r="D54" s="37"/>
      <c r="E54" s="62" t="str">
        <f>E9</f>
        <v>PS 02 - Komplexní prohlídky PZS typu VÚD</v>
      </c>
      <c r="F54" s="37"/>
      <c r="G54" s="37"/>
      <c r="H54" s="37"/>
      <c r="I54" s="145"/>
      <c r="J54" s="145"/>
      <c r="K54" s="37"/>
      <c r="L54" s="37"/>
      <c r="M54" s="38"/>
    </row>
    <row r="55" s="1" customFormat="1" ht="6.96" customHeight="1">
      <c r="B55" s="36"/>
      <c r="C55" s="37"/>
      <c r="D55" s="37"/>
      <c r="E55" s="37"/>
      <c r="F55" s="37"/>
      <c r="G55" s="37"/>
      <c r="H55" s="37"/>
      <c r="I55" s="145"/>
      <c r="J55" s="145"/>
      <c r="K55" s="37"/>
      <c r="L55" s="37"/>
      <c r="M55" s="38"/>
    </row>
    <row r="56" s="1" customFormat="1" ht="12" customHeight="1">
      <c r="B56" s="36"/>
      <c r="C56" s="26" t="s">
        <v>21</v>
      </c>
      <c r="D56" s="37"/>
      <c r="E56" s="37"/>
      <c r="F56" s="21" t="str">
        <f>F12</f>
        <v xml:space="preserve"> </v>
      </c>
      <c r="G56" s="37"/>
      <c r="H56" s="37"/>
      <c r="I56" s="147" t="s">
        <v>23</v>
      </c>
      <c r="J56" s="149" t="str">
        <f>IF(J12="","",J12)</f>
        <v>5. 3. 2019</v>
      </c>
      <c r="K56" s="37"/>
      <c r="L56" s="37"/>
      <c r="M56" s="38"/>
    </row>
    <row r="57" s="1" customFormat="1" ht="6.96" customHeight="1">
      <c r="B57" s="36"/>
      <c r="C57" s="37"/>
      <c r="D57" s="37"/>
      <c r="E57" s="37"/>
      <c r="F57" s="37"/>
      <c r="G57" s="37"/>
      <c r="H57" s="37"/>
      <c r="I57" s="145"/>
      <c r="J57" s="145"/>
      <c r="K57" s="37"/>
      <c r="L57" s="37"/>
      <c r="M57" s="38"/>
    </row>
    <row r="58" s="1" customFormat="1" ht="13.65" customHeight="1">
      <c r="B58" s="36"/>
      <c r="C58" s="26" t="s">
        <v>25</v>
      </c>
      <c r="D58" s="37"/>
      <c r="E58" s="37"/>
      <c r="F58" s="21" t="str">
        <f>E15</f>
        <v xml:space="preserve"> </v>
      </c>
      <c r="G58" s="37"/>
      <c r="H58" s="37"/>
      <c r="I58" s="147" t="s">
        <v>30</v>
      </c>
      <c r="J58" s="178" t="str">
        <f>E21</f>
        <v xml:space="preserve"> </v>
      </c>
      <c r="K58" s="37"/>
      <c r="L58" s="37"/>
      <c r="M58" s="38"/>
    </row>
    <row r="59" s="1" customFormat="1" ht="13.65" customHeight="1">
      <c r="B59" s="36"/>
      <c r="C59" s="26" t="s">
        <v>28</v>
      </c>
      <c r="D59" s="37"/>
      <c r="E59" s="37"/>
      <c r="F59" s="21" t="str">
        <f>IF(E18="","",E18)</f>
        <v>Vyplň údaj</v>
      </c>
      <c r="G59" s="37"/>
      <c r="H59" s="37"/>
      <c r="I59" s="147" t="s">
        <v>31</v>
      </c>
      <c r="J59" s="178" t="str">
        <f>E24</f>
        <v>Bc. Komzák Roman</v>
      </c>
      <c r="K59" s="37"/>
      <c r="L59" s="37"/>
      <c r="M59" s="38"/>
    </row>
    <row r="60" s="1" customFormat="1" ht="10.32" customHeight="1">
      <c r="B60" s="36"/>
      <c r="C60" s="37"/>
      <c r="D60" s="37"/>
      <c r="E60" s="37"/>
      <c r="F60" s="37"/>
      <c r="G60" s="37"/>
      <c r="H60" s="37"/>
      <c r="I60" s="145"/>
      <c r="J60" s="145"/>
      <c r="K60" s="37"/>
      <c r="L60" s="37"/>
      <c r="M60" s="38"/>
    </row>
    <row r="61" s="1" customFormat="1" ht="29.28" customHeight="1">
      <c r="B61" s="36"/>
      <c r="C61" s="179" t="s">
        <v>105</v>
      </c>
      <c r="D61" s="136"/>
      <c r="E61" s="136"/>
      <c r="F61" s="136"/>
      <c r="G61" s="136"/>
      <c r="H61" s="136"/>
      <c r="I61" s="180" t="s">
        <v>106</v>
      </c>
      <c r="J61" s="180" t="s">
        <v>107</v>
      </c>
      <c r="K61" s="181" t="s">
        <v>108</v>
      </c>
      <c r="L61" s="136"/>
      <c r="M61" s="38"/>
    </row>
    <row r="62" s="1" customFormat="1" ht="10.32" customHeight="1">
      <c r="B62" s="36"/>
      <c r="C62" s="37"/>
      <c r="D62" s="37"/>
      <c r="E62" s="37"/>
      <c r="F62" s="37"/>
      <c r="G62" s="37"/>
      <c r="H62" s="37"/>
      <c r="I62" s="145"/>
      <c r="J62" s="145"/>
      <c r="K62" s="37"/>
      <c r="L62" s="37"/>
      <c r="M62" s="38"/>
    </row>
    <row r="63" s="1" customFormat="1" ht="22.8" customHeight="1">
      <c r="B63" s="36"/>
      <c r="C63" s="182" t="s">
        <v>109</v>
      </c>
      <c r="D63" s="37"/>
      <c r="E63" s="37"/>
      <c r="F63" s="37"/>
      <c r="G63" s="37"/>
      <c r="H63" s="37"/>
      <c r="I63" s="183">
        <f>Q94</f>
        <v>0</v>
      </c>
      <c r="J63" s="183">
        <f>R94</f>
        <v>69937</v>
      </c>
      <c r="K63" s="96">
        <f>K94</f>
        <v>69937</v>
      </c>
      <c r="L63" s="37"/>
      <c r="M63" s="38"/>
      <c r="AU63" s="11" t="s">
        <v>110</v>
      </c>
    </row>
    <row r="64" s="7" customFormat="1" ht="24.96" customHeight="1">
      <c r="B64" s="184"/>
      <c r="C64" s="185"/>
      <c r="D64" s="186" t="s">
        <v>111</v>
      </c>
      <c r="E64" s="187"/>
      <c r="F64" s="187"/>
      <c r="G64" s="187"/>
      <c r="H64" s="187"/>
      <c r="I64" s="188">
        <f>Q95</f>
        <v>0</v>
      </c>
      <c r="J64" s="188">
        <f>R95</f>
        <v>69937</v>
      </c>
      <c r="K64" s="189">
        <f>K95</f>
        <v>69937</v>
      </c>
      <c r="L64" s="185"/>
      <c r="M64" s="190"/>
    </row>
    <row r="65" s="1" customFormat="1" ht="21.84" customHeight="1">
      <c r="B65" s="36"/>
      <c r="C65" s="37"/>
      <c r="D65" s="37"/>
      <c r="E65" s="37"/>
      <c r="F65" s="37"/>
      <c r="G65" s="37"/>
      <c r="H65" s="37"/>
      <c r="I65" s="145"/>
      <c r="J65" s="145"/>
      <c r="K65" s="37"/>
      <c r="L65" s="37"/>
      <c r="M65" s="38"/>
    </row>
    <row r="66" s="1" customFormat="1" ht="6.96" customHeight="1">
      <c r="B66" s="36"/>
      <c r="C66" s="37"/>
      <c r="D66" s="37"/>
      <c r="E66" s="37"/>
      <c r="F66" s="37"/>
      <c r="G66" s="37"/>
      <c r="H66" s="37"/>
      <c r="I66" s="145"/>
      <c r="J66" s="145"/>
      <c r="K66" s="37"/>
      <c r="L66" s="37"/>
      <c r="M66" s="38"/>
    </row>
    <row r="67" s="1" customFormat="1" ht="29.28" customHeight="1">
      <c r="B67" s="36"/>
      <c r="C67" s="182" t="s">
        <v>112</v>
      </c>
      <c r="D67" s="37"/>
      <c r="E67" s="37"/>
      <c r="F67" s="37"/>
      <c r="G67" s="37"/>
      <c r="H67" s="37"/>
      <c r="I67" s="145"/>
      <c r="J67" s="145"/>
      <c r="K67" s="191">
        <f>ROUND(K68 + K69 + K70 + K71 + K72 + K73,2)</f>
        <v>0</v>
      </c>
      <c r="L67" s="37"/>
      <c r="M67" s="38"/>
      <c r="O67" s="192" t="s">
        <v>42</v>
      </c>
    </row>
    <row r="68" s="1" customFormat="1" ht="18" customHeight="1">
      <c r="B68" s="36"/>
      <c r="C68" s="37"/>
      <c r="D68" s="131" t="s">
        <v>113</v>
      </c>
      <c r="E68" s="124"/>
      <c r="F68" s="124"/>
      <c r="G68" s="37"/>
      <c r="H68" s="37"/>
      <c r="I68" s="145"/>
      <c r="J68" s="145"/>
      <c r="K68" s="125">
        <v>0</v>
      </c>
      <c r="L68" s="37"/>
      <c r="M68" s="193"/>
      <c r="N68" s="145"/>
      <c r="O68" s="194" t="s">
        <v>43</v>
      </c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8" t="s">
        <v>114</v>
      </c>
      <c r="AZ68" s="145"/>
      <c r="BA68" s="145"/>
      <c r="BB68" s="145"/>
      <c r="BC68" s="145"/>
      <c r="BD68" s="145"/>
      <c r="BE68" s="195">
        <f>IF(O68="základní",K68,0)</f>
        <v>0</v>
      </c>
      <c r="BF68" s="195">
        <f>IF(O68="snížená",K68,0)</f>
        <v>0</v>
      </c>
      <c r="BG68" s="195">
        <f>IF(O68="zákl. přenesená",K68,0)</f>
        <v>0</v>
      </c>
      <c r="BH68" s="195">
        <f>IF(O68="sníž. přenesená",K68,0)</f>
        <v>0</v>
      </c>
      <c r="BI68" s="195">
        <f>IF(O68="nulová",K68,0)</f>
        <v>0</v>
      </c>
      <c r="BJ68" s="148" t="s">
        <v>82</v>
      </c>
      <c r="BK68" s="145"/>
      <c r="BL68" s="145"/>
      <c r="BM68" s="145"/>
    </row>
    <row r="69" s="1" customFormat="1" ht="18" customHeight="1">
      <c r="B69" s="36"/>
      <c r="C69" s="37"/>
      <c r="D69" s="131" t="s">
        <v>115</v>
      </c>
      <c r="E69" s="124"/>
      <c r="F69" s="124"/>
      <c r="G69" s="37"/>
      <c r="H69" s="37"/>
      <c r="I69" s="145"/>
      <c r="J69" s="145"/>
      <c r="K69" s="125">
        <v>0</v>
      </c>
      <c r="L69" s="37"/>
      <c r="M69" s="193"/>
      <c r="N69" s="145"/>
      <c r="O69" s="194" t="s">
        <v>43</v>
      </c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8" t="s">
        <v>114</v>
      </c>
      <c r="AZ69" s="145"/>
      <c r="BA69" s="145"/>
      <c r="BB69" s="145"/>
      <c r="BC69" s="145"/>
      <c r="BD69" s="145"/>
      <c r="BE69" s="195">
        <f>IF(O69="základní",K69,0)</f>
        <v>0</v>
      </c>
      <c r="BF69" s="195">
        <f>IF(O69="snížená",K69,0)</f>
        <v>0</v>
      </c>
      <c r="BG69" s="195">
        <f>IF(O69="zákl. přenesená",K69,0)</f>
        <v>0</v>
      </c>
      <c r="BH69" s="195">
        <f>IF(O69="sníž. přenesená",K69,0)</f>
        <v>0</v>
      </c>
      <c r="BI69" s="195">
        <f>IF(O69="nulová",K69,0)</f>
        <v>0</v>
      </c>
      <c r="BJ69" s="148" t="s">
        <v>82</v>
      </c>
      <c r="BK69" s="145"/>
      <c r="BL69" s="145"/>
      <c r="BM69" s="145"/>
    </row>
    <row r="70" s="1" customFormat="1" ht="18" customHeight="1">
      <c r="B70" s="36"/>
      <c r="C70" s="37"/>
      <c r="D70" s="131" t="s">
        <v>116</v>
      </c>
      <c r="E70" s="124"/>
      <c r="F70" s="124"/>
      <c r="G70" s="37"/>
      <c r="H70" s="37"/>
      <c r="I70" s="145"/>
      <c r="J70" s="145"/>
      <c r="K70" s="125">
        <v>0</v>
      </c>
      <c r="L70" s="37"/>
      <c r="M70" s="193"/>
      <c r="N70" s="145"/>
      <c r="O70" s="194" t="s">
        <v>43</v>
      </c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8" t="s">
        <v>114</v>
      </c>
      <c r="AZ70" s="145"/>
      <c r="BA70" s="145"/>
      <c r="BB70" s="145"/>
      <c r="BC70" s="145"/>
      <c r="BD70" s="145"/>
      <c r="BE70" s="195">
        <f>IF(O70="základní",K70,0)</f>
        <v>0</v>
      </c>
      <c r="BF70" s="195">
        <f>IF(O70="snížená",K70,0)</f>
        <v>0</v>
      </c>
      <c r="BG70" s="195">
        <f>IF(O70="zákl. přenesená",K70,0)</f>
        <v>0</v>
      </c>
      <c r="BH70" s="195">
        <f>IF(O70="sníž. přenesená",K70,0)</f>
        <v>0</v>
      </c>
      <c r="BI70" s="195">
        <f>IF(O70="nulová",K70,0)</f>
        <v>0</v>
      </c>
      <c r="BJ70" s="148" t="s">
        <v>82</v>
      </c>
      <c r="BK70" s="145"/>
      <c r="BL70" s="145"/>
      <c r="BM70" s="145"/>
    </row>
    <row r="71" s="1" customFormat="1" ht="18" customHeight="1">
      <c r="B71" s="36"/>
      <c r="C71" s="37"/>
      <c r="D71" s="131" t="s">
        <v>117</v>
      </c>
      <c r="E71" s="124"/>
      <c r="F71" s="124"/>
      <c r="G71" s="37"/>
      <c r="H71" s="37"/>
      <c r="I71" s="145"/>
      <c r="J71" s="145"/>
      <c r="K71" s="125">
        <v>0</v>
      </c>
      <c r="L71" s="37"/>
      <c r="M71" s="193"/>
      <c r="N71" s="145"/>
      <c r="O71" s="194" t="s">
        <v>43</v>
      </c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8" t="s">
        <v>114</v>
      </c>
      <c r="AZ71" s="145"/>
      <c r="BA71" s="145"/>
      <c r="BB71" s="145"/>
      <c r="BC71" s="145"/>
      <c r="BD71" s="145"/>
      <c r="BE71" s="195">
        <f>IF(O71="základní",K71,0)</f>
        <v>0</v>
      </c>
      <c r="BF71" s="195">
        <f>IF(O71="snížená",K71,0)</f>
        <v>0</v>
      </c>
      <c r="BG71" s="195">
        <f>IF(O71="zákl. přenesená",K71,0)</f>
        <v>0</v>
      </c>
      <c r="BH71" s="195">
        <f>IF(O71="sníž. přenesená",K71,0)</f>
        <v>0</v>
      </c>
      <c r="BI71" s="195">
        <f>IF(O71="nulová",K71,0)</f>
        <v>0</v>
      </c>
      <c r="BJ71" s="148" t="s">
        <v>82</v>
      </c>
      <c r="BK71" s="145"/>
      <c r="BL71" s="145"/>
      <c r="BM71" s="145"/>
    </row>
    <row r="72" s="1" customFormat="1" ht="18" customHeight="1">
      <c r="B72" s="36"/>
      <c r="C72" s="37"/>
      <c r="D72" s="131" t="s">
        <v>118</v>
      </c>
      <c r="E72" s="124"/>
      <c r="F72" s="124"/>
      <c r="G72" s="37"/>
      <c r="H72" s="37"/>
      <c r="I72" s="145"/>
      <c r="J72" s="145"/>
      <c r="K72" s="125">
        <v>0</v>
      </c>
      <c r="L72" s="37"/>
      <c r="M72" s="193"/>
      <c r="N72" s="145"/>
      <c r="O72" s="194" t="s">
        <v>43</v>
      </c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8" t="s">
        <v>114</v>
      </c>
      <c r="AZ72" s="145"/>
      <c r="BA72" s="145"/>
      <c r="BB72" s="145"/>
      <c r="BC72" s="145"/>
      <c r="BD72" s="145"/>
      <c r="BE72" s="195">
        <f>IF(O72="základní",K72,0)</f>
        <v>0</v>
      </c>
      <c r="BF72" s="195">
        <f>IF(O72="snížená",K72,0)</f>
        <v>0</v>
      </c>
      <c r="BG72" s="195">
        <f>IF(O72="zákl. přenesená",K72,0)</f>
        <v>0</v>
      </c>
      <c r="BH72" s="195">
        <f>IF(O72="sníž. přenesená",K72,0)</f>
        <v>0</v>
      </c>
      <c r="BI72" s="195">
        <f>IF(O72="nulová",K72,0)</f>
        <v>0</v>
      </c>
      <c r="BJ72" s="148" t="s">
        <v>82</v>
      </c>
      <c r="BK72" s="145"/>
      <c r="BL72" s="145"/>
      <c r="BM72" s="145"/>
    </row>
    <row r="73" s="1" customFormat="1" ht="18" customHeight="1">
      <c r="B73" s="36"/>
      <c r="C73" s="37"/>
      <c r="D73" s="124" t="s">
        <v>119</v>
      </c>
      <c r="E73" s="37"/>
      <c r="F73" s="37"/>
      <c r="G73" s="37"/>
      <c r="H73" s="37"/>
      <c r="I73" s="145"/>
      <c r="J73" s="145"/>
      <c r="K73" s="125">
        <f>ROUND(K30*T73,2)</f>
        <v>0</v>
      </c>
      <c r="L73" s="37"/>
      <c r="M73" s="193"/>
      <c r="N73" s="145"/>
      <c r="O73" s="194" t="s">
        <v>43</v>
      </c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8" t="s">
        <v>120</v>
      </c>
      <c r="AZ73" s="145"/>
      <c r="BA73" s="145"/>
      <c r="BB73" s="145"/>
      <c r="BC73" s="145"/>
      <c r="BD73" s="145"/>
      <c r="BE73" s="195">
        <f>IF(O73="základní",K73,0)</f>
        <v>0</v>
      </c>
      <c r="BF73" s="195">
        <f>IF(O73="snížená",K73,0)</f>
        <v>0</v>
      </c>
      <c r="BG73" s="195">
        <f>IF(O73="zákl. přenesená",K73,0)</f>
        <v>0</v>
      </c>
      <c r="BH73" s="195">
        <f>IF(O73="sníž. přenesená",K73,0)</f>
        <v>0</v>
      </c>
      <c r="BI73" s="195">
        <f>IF(O73="nulová",K73,0)</f>
        <v>0</v>
      </c>
      <c r="BJ73" s="148" t="s">
        <v>82</v>
      </c>
      <c r="BK73" s="145"/>
      <c r="BL73" s="145"/>
      <c r="BM73" s="145"/>
    </row>
    <row r="74" s="1" customFormat="1">
      <c r="B74" s="36"/>
      <c r="C74" s="37"/>
      <c r="D74" s="37"/>
      <c r="E74" s="37"/>
      <c r="F74" s="37"/>
      <c r="G74" s="37"/>
      <c r="H74" s="37"/>
      <c r="I74" s="145"/>
      <c r="J74" s="145"/>
      <c r="K74" s="37"/>
      <c r="L74" s="37"/>
      <c r="M74" s="38"/>
    </row>
    <row r="75" s="1" customFormat="1" ht="29.28" customHeight="1">
      <c r="B75" s="36"/>
      <c r="C75" s="135" t="s">
        <v>99</v>
      </c>
      <c r="D75" s="136"/>
      <c r="E75" s="136"/>
      <c r="F75" s="136"/>
      <c r="G75" s="136"/>
      <c r="H75" s="136"/>
      <c r="I75" s="196"/>
      <c r="J75" s="196"/>
      <c r="K75" s="137">
        <f>ROUND(K63+K67,2)</f>
        <v>69937</v>
      </c>
      <c r="L75" s="136"/>
      <c r="M75" s="38"/>
    </row>
    <row r="76" s="1" customFormat="1" ht="6.96" customHeight="1">
      <c r="B76" s="55"/>
      <c r="C76" s="56"/>
      <c r="D76" s="56"/>
      <c r="E76" s="56"/>
      <c r="F76" s="56"/>
      <c r="G76" s="56"/>
      <c r="H76" s="56"/>
      <c r="I76" s="173"/>
      <c r="J76" s="173"/>
      <c r="K76" s="56"/>
      <c r="L76" s="56"/>
      <c r="M76" s="38"/>
    </row>
    <row r="80" s="1" customFormat="1" ht="6.96" customHeight="1">
      <c r="B80" s="57"/>
      <c r="C80" s="58"/>
      <c r="D80" s="58"/>
      <c r="E80" s="58"/>
      <c r="F80" s="58"/>
      <c r="G80" s="58"/>
      <c r="H80" s="58"/>
      <c r="I80" s="176"/>
      <c r="J80" s="176"/>
      <c r="K80" s="58"/>
      <c r="L80" s="58"/>
      <c r="M80" s="38"/>
    </row>
    <row r="81" s="1" customFormat="1" ht="24.96" customHeight="1">
      <c r="B81" s="36"/>
      <c r="C81" s="17" t="s">
        <v>121</v>
      </c>
      <c r="D81" s="37"/>
      <c r="E81" s="37"/>
      <c r="F81" s="37"/>
      <c r="G81" s="37"/>
      <c r="H81" s="37"/>
      <c r="I81" s="145"/>
      <c r="J81" s="145"/>
      <c r="K81" s="37"/>
      <c r="L81" s="37"/>
      <c r="M81" s="38"/>
    </row>
    <row r="82" s="1" customFormat="1" ht="6.96" customHeight="1">
      <c r="B82" s="36"/>
      <c r="C82" s="37"/>
      <c r="D82" s="37"/>
      <c r="E82" s="37"/>
      <c r="F82" s="37"/>
      <c r="G82" s="37"/>
      <c r="H82" s="37"/>
      <c r="I82" s="145"/>
      <c r="J82" s="145"/>
      <c r="K82" s="37"/>
      <c r="L82" s="37"/>
      <c r="M82" s="38"/>
    </row>
    <row r="83" s="1" customFormat="1" ht="12" customHeight="1">
      <c r="B83" s="36"/>
      <c r="C83" s="26" t="s">
        <v>17</v>
      </c>
      <c r="D83" s="37"/>
      <c r="E83" s="37"/>
      <c r="F83" s="37"/>
      <c r="G83" s="37"/>
      <c r="H83" s="37"/>
      <c r="I83" s="145"/>
      <c r="J83" s="145"/>
      <c r="K83" s="37"/>
      <c r="L83" s="37"/>
      <c r="M83" s="38"/>
    </row>
    <row r="84" s="1" customFormat="1" ht="16.5" customHeight="1">
      <c r="B84" s="36"/>
      <c r="C84" s="37"/>
      <c r="D84" s="37"/>
      <c r="E84" s="177" t="str">
        <f>E7</f>
        <v>Oprava výměnných dílů zabezpečovacího zařízení včetně prohlídek VÚD - OŘ Brno</v>
      </c>
      <c r="F84" s="26"/>
      <c r="G84" s="26"/>
      <c r="H84" s="26"/>
      <c r="I84" s="145"/>
      <c r="J84" s="145"/>
      <c r="K84" s="37"/>
      <c r="L84" s="37"/>
      <c r="M84" s="38"/>
    </row>
    <row r="85" s="1" customFormat="1" ht="12" customHeight="1">
      <c r="B85" s="36"/>
      <c r="C85" s="26" t="s">
        <v>101</v>
      </c>
      <c r="D85" s="37"/>
      <c r="E85" s="37"/>
      <c r="F85" s="37"/>
      <c r="G85" s="37"/>
      <c r="H85" s="37"/>
      <c r="I85" s="145"/>
      <c r="J85" s="145"/>
      <c r="K85" s="37"/>
      <c r="L85" s="37"/>
      <c r="M85" s="38"/>
    </row>
    <row r="86" s="1" customFormat="1" ht="16.5" customHeight="1">
      <c r="B86" s="36"/>
      <c r="C86" s="37"/>
      <c r="D86" s="37"/>
      <c r="E86" s="62" t="str">
        <f>E9</f>
        <v>PS 02 - Komplexní prohlídky PZS typu VÚD</v>
      </c>
      <c r="F86" s="37"/>
      <c r="G86" s="37"/>
      <c r="H86" s="37"/>
      <c r="I86" s="145"/>
      <c r="J86" s="145"/>
      <c r="K86" s="37"/>
      <c r="L86" s="37"/>
      <c r="M86" s="38"/>
    </row>
    <row r="87" s="1" customFormat="1" ht="6.96" customHeight="1">
      <c r="B87" s="36"/>
      <c r="C87" s="37"/>
      <c r="D87" s="37"/>
      <c r="E87" s="37"/>
      <c r="F87" s="37"/>
      <c r="G87" s="37"/>
      <c r="H87" s="37"/>
      <c r="I87" s="145"/>
      <c r="J87" s="145"/>
      <c r="K87" s="37"/>
      <c r="L87" s="37"/>
      <c r="M87" s="38"/>
    </row>
    <row r="88" s="1" customFormat="1" ht="12" customHeight="1">
      <c r="B88" s="36"/>
      <c r="C88" s="26" t="s">
        <v>21</v>
      </c>
      <c r="D88" s="37"/>
      <c r="E88" s="37"/>
      <c r="F88" s="21" t="str">
        <f>F12</f>
        <v xml:space="preserve"> </v>
      </c>
      <c r="G88" s="37"/>
      <c r="H88" s="37"/>
      <c r="I88" s="147" t="s">
        <v>23</v>
      </c>
      <c r="J88" s="149" t="str">
        <f>IF(J12="","",J12)</f>
        <v>5. 3. 2019</v>
      </c>
      <c r="K88" s="37"/>
      <c r="L88" s="37"/>
      <c r="M88" s="38"/>
    </row>
    <row r="89" s="1" customFormat="1" ht="6.96" customHeight="1">
      <c r="B89" s="36"/>
      <c r="C89" s="37"/>
      <c r="D89" s="37"/>
      <c r="E89" s="37"/>
      <c r="F89" s="37"/>
      <c r="G89" s="37"/>
      <c r="H89" s="37"/>
      <c r="I89" s="145"/>
      <c r="J89" s="145"/>
      <c r="K89" s="37"/>
      <c r="L89" s="37"/>
      <c r="M89" s="38"/>
    </row>
    <row r="90" s="1" customFormat="1" ht="13.65" customHeight="1">
      <c r="B90" s="36"/>
      <c r="C90" s="26" t="s">
        <v>25</v>
      </c>
      <c r="D90" s="37"/>
      <c r="E90" s="37"/>
      <c r="F90" s="21" t="str">
        <f>E15</f>
        <v xml:space="preserve"> </v>
      </c>
      <c r="G90" s="37"/>
      <c r="H90" s="37"/>
      <c r="I90" s="147" t="s">
        <v>30</v>
      </c>
      <c r="J90" s="178" t="str">
        <f>E21</f>
        <v xml:space="preserve"> </v>
      </c>
      <c r="K90" s="37"/>
      <c r="L90" s="37"/>
      <c r="M90" s="38"/>
    </row>
    <row r="91" s="1" customFormat="1" ht="13.65" customHeight="1">
      <c r="B91" s="36"/>
      <c r="C91" s="26" t="s">
        <v>28</v>
      </c>
      <c r="D91" s="37"/>
      <c r="E91" s="37"/>
      <c r="F91" s="21" t="str">
        <f>IF(E18="","",E18)</f>
        <v>Vyplň údaj</v>
      </c>
      <c r="G91" s="37"/>
      <c r="H91" s="37"/>
      <c r="I91" s="147" t="s">
        <v>31</v>
      </c>
      <c r="J91" s="178" t="str">
        <f>E24</f>
        <v>Bc. Komzák Roman</v>
      </c>
      <c r="K91" s="37"/>
      <c r="L91" s="37"/>
      <c r="M91" s="38"/>
    </row>
    <row r="92" s="1" customFormat="1" ht="10.32" customHeight="1">
      <c r="B92" s="36"/>
      <c r="C92" s="37"/>
      <c r="D92" s="37"/>
      <c r="E92" s="37"/>
      <c r="F92" s="37"/>
      <c r="G92" s="37"/>
      <c r="H92" s="37"/>
      <c r="I92" s="145"/>
      <c r="J92" s="145"/>
      <c r="K92" s="37"/>
      <c r="L92" s="37"/>
      <c r="M92" s="38"/>
    </row>
    <row r="93" s="8" customFormat="1" ht="29.28" customHeight="1">
      <c r="B93" s="197"/>
      <c r="C93" s="198" t="s">
        <v>122</v>
      </c>
      <c r="D93" s="199" t="s">
        <v>57</v>
      </c>
      <c r="E93" s="199" t="s">
        <v>53</v>
      </c>
      <c r="F93" s="199" t="s">
        <v>54</v>
      </c>
      <c r="G93" s="199" t="s">
        <v>123</v>
      </c>
      <c r="H93" s="199" t="s">
        <v>124</v>
      </c>
      <c r="I93" s="200" t="s">
        <v>125</v>
      </c>
      <c r="J93" s="200" t="s">
        <v>126</v>
      </c>
      <c r="K93" s="199" t="s">
        <v>108</v>
      </c>
      <c r="L93" s="201" t="s">
        <v>127</v>
      </c>
      <c r="M93" s="202"/>
      <c r="N93" s="86" t="s">
        <v>1</v>
      </c>
      <c r="O93" s="87" t="s">
        <v>42</v>
      </c>
      <c r="P93" s="87" t="s">
        <v>128</v>
      </c>
      <c r="Q93" s="87" t="s">
        <v>129</v>
      </c>
      <c r="R93" s="87" t="s">
        <v>130</v>
      </c>
      <c r="S93" s="87" t="s">
        <v>131</v>
      </c>
      <c r="T93" s="87" t="s">
        <v>132</v>
      </c>
      <c r="U93" s="87" t="s">
        <v>133</v>
      </c>
      <c r="V93" s="87" t="s">
        <v>134</v>
      </c>
      <c r="W93" s="87" t="s">
        <v>135</v>
      </c>
      <c r="X93" s="87" t="s">
        <v>136</v>
      </c>
      <c r="Y93" s="88" t="s">
        <v>137</v>
      </c>
    </row>
    <row r="94" s="1" customFormat="1" ht="22.8" customHeight="1">
      <c r="B94" s="36"/>
      <c r="C94" s="93" t="s">
        <v>138</v>
      </c>
      <c r="D94" s="37"/>
      <c r="E94" s="37"/>
      <c r="F94" s="37"/>
      <c r="G94" s="37"/>
      <c r="H94" s="37"/>
      <c r="I94" s="145"/>
      <c r="J94" s="145"/>
      <c r="K94" s="203">
        <f>BK94</f>
        <v>69937</v>
      </c>
      <c r="L94" s="37"/>
      <c r="M94" s="38"/>
      <c r="N94" s="89"/>
      <c r="O94" s="90"/>
      <c r="P94" s="90"/>
      <c r="Q94" s="204">
        <f>Q95</f>
        <v>0</v>
      </c>
      <c r="R94" s="204">
        <f>R95</f>
        <v>69937</v>
      </c>
      <c r="S94" s="90"/>
      <c r="T94" s="205">
        <f>T95</f>
        <v>0</v>
      </c>
      <c r="U94" s="90"/>
      <c r="V94" s="205">
        <f>V95</f>
        <v>0</v>
      </c>
      <c r="W94" s="90"/>
      <c r="X94" s="205">
        <f>X95</f>
        <v>0</v>
      </c>
      <c r="Y94" s="91"/>
      <c r="AT94" s="11" t="s">
        <v>73</v>
      </c>
      <c r="AU94" s="11" t="s">
        <v>110</v>
      </c>
      <c r="BK94" s="206">
        <f>BK95</f>
        <v>69937</v>
      </c>
    </row>
    <row r="95" s="9" customFormat="1" ht="25.92" customHeight="1">
      <c r="B95" s="207"/>
      <c r="C95" s="208"/>
      <c r="D95" s="209" t="s">
        <v>73</v>
      </c>
      <c r="E95" s="210" t="s">
        <v>139</v>
      </c>
      <c r="F95" s="210" t="s">
        <v>140</v>
      </c>
      <c r="G95" s="208"/>
      <c r="H95" s="208"/>
      <c r="I95" s="211"/>
      <c r="J95" s="211"/>
      <c r="K95" s="212">
        <f>BK95</f>
        <v>69937</v>
      </c>
      <c r="L95" s="208"/>
      <c r="M95" s="213"/>
      <c r="N95" s="214"/>
      <c r="O95" s="215"/>
      <c r="P95" s="215"/>
      <c r="Q95" s="216">
        <f>SUM(Q96:Q101)</f>
        <v>0</v>
      </c>
      <c r="R95" s="216">
        <f>SUM(R96:R101)</f>
        <v>69937</v>
      </c>
      <c r="S95" s="215"/>
      <c r="T95" s="217">
        <f>SUM(T96:T101)</f>
        <v>0</v>
      </c>
      <c r="U95" s="215"/>
      <c r="V95" s="217">
        <f>SUM(V96:V101)</f>
        <v>0</v>
      </c>
      <c r="W95" s="215"/>
      <c r="X95" s="217">
        <f>SUM(X96:X101)</f>
        <v>0</v>
      </c>
      <c r="Y95" s="218"/>
      <c r="AR95" s="219" t="s">
        <v>141</v>
      </c>
      <c r="AT95" s="220" t="s">
        <v>73</v>
      </c>
      <c r="AU95" s="220" t="s">
        <v>74</v>
      </c>
      <c r="AY95" s="219" t="s">
        <v>142</v>
      </c>
      <c r="BK95" s="221">
        <f>SUM(BK96:BK101)</f>
        <v>69937</v>
      </c>
    </row>
    <row r="96" s="1" customFormat="1" ht="22.5" customHeight="1">
      <c r="B96" s="36"/>
      <c r="C96" s="222" t="s">
        <v>82</v>
      </c>
      <c r="D96" s="222" t="s">
        <v>144</v>
      </c>
      <c r="E96" s="223" t="s">
        <v>1263</v>
      </c>
      <c r="F96" s="224" t="s">
        <v>1264</v>
      </c>
      <c r="G96" s="225" t="s">
        <v>147</v>
      </c>
      <c r="H96" s="226">
        <v>1</v>
      </c>
      <c r="I96" s="227">
        <v>0</v>
      </c>
      <c r="J96" s="227">
        <v>38213</v>
      </c>
      <c r="K96" s="228">
        <f>ROUND(P96*H96,2)</f>
        <v>38213</v>
      </c>
      <c r="L96" s="224" t="s">
        <v>148</v>
      </c>
      <c r="M96" s="38"/>
      <c r="N96" s="229" t="s">
        <v>1</v>
      </c>
      <c r="O96" s="230" t="s">
        <v>43</v>
      </c>
      <c r="P96" s="231">
        <f>I96+J96</f>
        <v>38213</v>
      </c>
      <c r="Q96" s="231">
        <f>ROUND(I96*H96,2)</f>
        <v>0</v>
      </c>
      <c r="R96" s="231">
        <f>ROUND(J96*H96,2)</f>
        <v>38213</v>
      </c>
      <c r="S96" s="77"/>
      <c r="T96" s="232">
        <f>S96*H96</f>
        <v>0</v>
      </c>
      <c r="U96" s="232">
        <v>0</v>
      </c>
      <c r="V96" s="232">
        <f>U96*H96</f>
        <v>0</v>
      </c>
      <c r="W96" s="232">
        <v>0</v>
      </c>
      <c r="X96" s="232">
        <f>W96*H96</f>
        <v>0</v>
      </c>
      <c r="Y96" s="233" t="s">
        <v>1</v>
      </c>
      <c r="AR96" s="11" t="s">
        <v>149</v>
      </c>
      <c r="AT96" s="11" t="s">
        <v>144</v>
      </c>
      <c r="AU96" s="11" t="s">
        <v>82</v>
      </c>
      <c r="AY96" s="11" t="s">
        <v>142</v>
      </c>
      <c r="BE96" s="130">
        <f>IF(O96="základní",K96,0)</f>
        <v>38213</v>
      </c>
      <c r="BF96" s="130">
        <f>IF(O96="snížená",K96,0)</f>
        <v>0</v>
      </c>
      <c r="BG96" s="130">
        <f>IF(O96="zákl. přenesená",K96,0)</f>
        <v>0</v>
      </c>
      <c r="BH96" s="130">
        <f>IF(O96="sníž. přenesená",K96,0)</f>
        <v>0</v>
      </c>
      <c r="BI96" s="130">
        <f>IF(O96="nulová",K96,0)</f>
        <v>0</v>
      </c>
      <c r="BJ96" s="11" t="s">
        <v>82</v>
      </c>
      <c r="BK96" s="130">
        <f>ROUND(P96*H96,2)</f>
        <v>38213</v>
      </c>
      <c r="BL96" s="11" t="s">
        <v>149</v>
      </c>
      <c r="BM96" s="11" t="s">
        <v>1265</v>
      </c>
    </row>
    <row r="97" s="1" customFormat="1">
      <c r="B97" s="36"/>
      <c r="C97" s="37"/>
      <c r="D97" s="234" t="s">
        <v>151</v>
      </c>
      <c r="E97" s="37"/>
      <c r="F97" s="235" t="s">
        <v>1266</v>
      </c>
      <c r="G97" s="37"/>
      <c r="H97" s="37"/>
      <c r="I97" s="145"/>
      <c r="J97" s="145"/>
      <c r="K97" s="37"/>
      <c r="L97" s="37"/>
      <c r="M97" s="38"/>
      <c r="N97" s="236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8"/>
      <c r="AT97" s="11" t="s">
        <v>151</v>
      </c>
      <c r="AU97" s="11" t="s">
        <v>82</v>
      </c>
    </row>
    <row r="98" s="1" customFormat="1" ht="22.5" customHeight="1">
      <c r="B98" s="36"/>
      <c r="C98" s="222" t="s">
        <v>84</v>
      </c>
      <c r="D98" s="222" t="s">
        <v>144</v>
      </c>
      <c r="E98" s="223" t="s">
        <v>1267</v>
      </c>
      <c r="F98" s="224" t="s">
        <v>1268</v>
      </c>
      <c r="G98" s="225" t="s">
        <v>147</v>
      </c>
      <c r="H98" s="226">
        <v>1</v>
      </c>
      <c r="I98" s="227">
        <v>0</v>
      </c>
      <c r="J98" s="227">
        <v>19055</v>
      </c>
      <c r="K98" s="228">
        <f>ROUND(P98*H98,2)</f>
        <v>19055</v>
      </c>
      <c r="L98" s="224" t="s">
        <v>148</v>
      </c>
      <c r="M98" s="38"/>
      <c r="N98" s="229" t="s">
        <v>1</v>
      </c>
      <c r="O98" s="230" t="s">
        <v>43</v>
      </c>
      <c r="P98" s="231">
        <f>I98+J98</f>
        <v>19055</v>
      </c>
      <c r="Q98" s="231">
        <f>ROUND(I98*H98,2)</f>
        <v>0</v>
      </c>
      <c r="R98" s="231">
        <f>ROUND(J98*H98,2)</f>
        <v>19055</v>
      </c>
      <c r="S98" s="77"/>
      <c r="T98" s="232">
        <f>S98*H98</f>
        <v>0</v>
      </c>
      <c r="U98" s="232">
        <v>0</v>
      </c>
      <c r="V98" s="232">
        <f>U98*H98</f>
        <v>0</v>
      </c>
      <c r="W98" s="232">
        <v>0</v>
      </c>
      <c r="X98" s="232">
        <f>W98*H98</f>
        <v>0</v>
      </c>
      <c r="Y98" s="233" t="s">
        <v>1</v>
      </c>
      <c r="AR98" s="11" t="s">
        <v>149</v>
      </c>
      <c r="AT98" s="11" t="s">
        <v>144</v>
      </c>
      <c r="AU98" s="11" t="s">
        <v>82</v>
      </c>
      <c r="AY98" s="11" t="s">
        <v>142</v>
      </c>
      <c r="BE98" s="130">
        <f>IF(O98="základní",K98,0)</f>
        <v>19055</v>
      </c>
      <c r="BF98" s="130">
        <f>IF(O98="snížená",K98,0)</f>
        <v>0</v>
      </c>
      <c r="BG98" s="130">
        <f>IF(O98="zákl. přenesená",K98,0)</f>
        <v>0</v>
      </c>
      <c r="BH98" s="130">
        <f>IF(O98="sníž. přenesená",K98,0)</f>
        <v>0</v>
      </c>
      <c r="BI98" s="130">
        <f>IF(O98="nulová",K98,0)</f>
        <v>0</v>
      </c>
      <c r="BJ98" s="11" t="s">
        <v>82</v>
      </c>
      <c r="BK98" s="130">
        <f>ROUND(P98*H98,2)</f>
        <v>19055</v>
      </c>
      <c r="BL98" s="11" t="s">
        <v>149</v>
      </c>
      <c r="BM98" s="11" t="s">
        <v>1269</v>
      </c>
    </row>
    <row r="99" s="1" customFormat="1">
      <c r="B99" s="36"/>
      <c r="C99" s="37"/>
      <c r="D99" s="234" t="s">
        <v>151</v>
      </c>
      <c r="E99" s="37"/>
      <c r="F99" s="235" t="s">
        <v>1268</v>
      </c>
      <c r="G99" s="37"/>
      <c r="H99" s="37"/>
      <c r="I99" s="145"/>
      <c r="J99" s="145"/>
      <c r="K99" s="37"/>
      <c r="L99" s="37"/>
      <c r="M99" s="38"/>
      <c r="N99" s="236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8"/>
      <c r="AT99" s="11" t="s">
        <v>151</v>
      </c>
      <c r="AU99" s="11" t="s">
        <v>82</v>
      </c>
    </row>
    <row r="100" s="1" customFormat="1" ht="22.5" customHeight="1">
      <c r="B100" s="36"/>
      <c r="C100" s="222" t="s">
        <v>196</v>
      </c>
      <c r="D100" s="222" t="s">
        <v>144</v>
      </c>
      <c r="E100" s="223" t="s">
        <v>1270</v>
      </c>
      <c r="F100" s="224" t="s">
        <v>1271</v>
      </c>
      <c r="G100" s="225" t="s">
        <v>147</v>
      </c>
      <c r="H100" s="226">
        <v>1</v>
      </c>
      <c r="I100" s="227">
        <v>0</v>
      </c>
      <c r="J100" s="227">
        <v>12669</v>
      </c>
      <c r="K100" s="228">
        <f>ROUND(P100*H100,2)</f>
        <v>12669</v>
      </c>
      <c r="L100" s="224" t="s">
        <v>148</v>
      </c>
      <c r="M100" s="38"/>
      <c r="N100" s="229" t="s">
        <v>1</v>
      </c>
      <c r="O100" s="230" t="s">
        <v>43</v>
      </c>
      <c r="P100" s="231">
        <f>I100+J100</f>
        <v>12669</v>
      </c>
      <c r="Q100" s="231">
        <f>ROUND(I100*H100,2)</f>
        <v>0</v>
      </c>
      <c r="R100" s="231">
        <f>ROUND(J100*H100,2)</f>
        <v>12669</v>
      </c>
      <c r="S100" s="77"/>
      <c r="T100" s="232">
        <f>S100*H100</f>
        <v>0</v>
      </c>
      <c r="U100" s="232">
        <v>0</v>
      </c>
      <c r="V100" s="232">
        <f>U100*H100</f>
        <v>0</v>
      </c>
      <c r="W100" s="232">
        <v>0</v>
      </c>
      <c r="X100" s="232">
        <f>W100*H100</f>
        <v>0</v>
      </c>
      <c r="Y100" s="233" t="s">
        <v>1</v>
      </c>
      <c r="AR100" s="11" t="s">
        <v>149</v>
      </c>
      <c r="AT100" s="11" t="s">
        <v>144</v>
      </c>
      <c r="AU100" s="11" t="s">
        <v>82</v>
      </c>
      <c r="AY100" s="11" t="s">
        <v>142</v>
      </c>
      <c r="BE100" s="130">
        <f>IF(O100="základní",K100,0)</f>
        <v>12669</v>
      </c>
      <c r="BF100" s="130">
        <f>IF(O100="snížená",K100,0)</f>
        <v>0</v>
      </c>
      <c r="BG100" s="130">
        <f>IF(O100="zákl. přenesená",K100,0)</f>
        <v>0</v>
      </c>
      <c r="BH100" s="130">
        <f>IF(O100="sníž. přenesená",K100,0)</f>
        <v>0</v>
      </c>
      <c r="BI100" s="130">
        <f>IF(O100="nulová",K100,0)</f>
        <v>0</v>
      </c>
      <c r="BJ100" s="11" t="s">
        <v>82</v>
      </c>
      <c r="BK100" s="130">
        <f>ROUND(P100*H100,2)</f>
        <v>12669</v>
      </c>
      <c r="BL100" s="11" t="s">
        <v>149</v>
      </c>
      <c r="BM100" s="11" t="s">
        <v>1272</v>
      </c>
    </row>
    <row r="101" s="1" customFormat="1">
      <c r="B101" s="36"/>
      <c r="C101" s="37"/>
      <c r="D101" s="234" t="s">
        <v>151</v>
      </c>
      <c r="E101" s="37"/>
      <c r="F101" s="235" t="s">
        <v>1273</v>
      </c>
      <c r="G101" s="37"/>
      <c r="H101" s="37"/>
      <c r="I101" s="145"/>
      <c r="J101" s="145"/>
      <c r="K101" s="37"/>
      <c r="L101" s="37"/>
      <c r="M101" s="38"/>
      <c r="N101" s="247"/>
      <c r="O101" s="248"/>
      <c r="P101" s="248"/>
      <c r="Q101" s="248"/>
      <c r="R101" s="248"/>
      <c r="S101" s="248"/>
      <c r="T101" s="248"/>
      <c r="U101" s="248"/>
      <c r="V101" s="248"/>
      <c r="W101" s="248"/>
      <c r="X101" s="248"/>
      <c r="Y101" s="249"/>
      <c r="AT101" s="11" t="s">
        <v>151</v>
      </c>
      <c r="AU101" s="11" t="s">
        <v>82</v>
      </c>
    </row>
    <row r="102" s="1" customFormat="1" ht="6.96" customHeight="1">
      <c r="B102" s="55"/>
      <c r="C102" s="56"/>
      <c r="D102" s="56"/>
      <c r="E102" s="56"/>
      <c r="F102" s="56"/>
      <c r="G102" s="56"/>
      <c r="H102" s="56"/>
      <c r="I102" s="173"/>
      <c r="J102" s="173"/>
      <c r="K102" s="56"/>
      <c r="L102" s="56"/>
      <c r="M102" s="38"/>
    </row>
  </sheetData>
  <sheetProtection sheet="1" autoFilter="0" formatColumns="0" formatRows="0" objects="1" scenarios="1" password="CC35"/>
  <autoFilter ref="C93:L101"/>
  <mergeCells count="14">
    <mergeCell ref="E7:H7"/>
    <mergeCell ref="E9:H9"/>
    <mergeCell ref="E18:H18"/>
    <mergeCell ref="E27:H27"/>
    <mergeCell ref="E52:H52"/>
    <mergeCell ref="E54:H54"/>
    <mergeCell ref="D68:F68"/>
    <mergeCell ref="D69:F69"/>
    <mergeCell ref="D70:F70"/>
    <mergeCell ref="D71:F71"/>
    <mergeCell ref="D72:F72"/>
    <mergeCell ref="E84:H84"/>
    <mergeCell ref="E86:H86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style="138" customWidth="1"/>
    <col min="10" max="10" width="23.5" style="138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AT2" s="11" t="s">
        <v>90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1"/>
      <c r="K3" s="140"/>
      <c r="L3" s="140"/>
      <c r="M3" s="14"/>
      <c r="AT3" s="11" t="s">
        <v>84</v>
      </c>
    </row>
    <row r="4" ht="24.96" customHeight="1">
      <c r="B4" s="14"/>
      <c r="D4" s="142" t="s">
        <v>100</v>
      </c>
      <c r="M4" s="14"/>
      <c r="N4" s="18" t="s">
        <v>11</v>
      </c>
      <c r="AT4" s="11" t="s">
        <v>4</v>
      </c>
    </row>
    <row r="5" ht="6.96" customHeight="1">
      <c r="B5" s="14"/>
      <c r="M5" s="14"/>
    </row>
    <row r="6" ht="12" customHeight="1">
      <c r="B6" s="14"/>
      <c r="D6" s="143" t="s">
        <v>17</v>
      </c>
      <c r="M6" s="14"/>
    </row>
    <row r="7" ht="16.5" customHeight="1">
      <c r="B7" s="14"/>
      <c r="E7" s="144" t="str">
        <f>'Rekapitulace stavby'!K6</f>
        <v>Oprava výměnných dílů zabezpečovacího zařízení včetně prohlídek VÚD - OŘ Brno</v>
      </c>
      <c r="F7" s="143"/>
      <c r="G7" s="143"/>
      <c r="H7" s="143"/>
      <c r="M7" s="14"/>
    </row>
    <row r="8" s="1" customFormat="1" ht="12" customHeight="1">
      <c r="B8" s="38"/>
      <c r="D8" s="143" t="s">
        <v>101</v>
      </c>
      <c r="I8" s="145"/>
      <c r="J8" s="145"/>
      <c r="M8" s="38"/>
    </row>
    <row r="9" s="1" customFormat="1" ht="36.96" customHeight="1">
      <c r="B9" s="38"/>
      <c r="E9" s="146" t="s">
        <v>1274</v>
      </c>
      <c r="F9" s="1"/>
      <c r="G9" s="1"/>
      <c r="H9" s="1"/>
      <c r="I9" s="145"/>
      <c r="J9" s="145"/>
      <c r="M9" s="38"/>
    </row>
    <row r="10" s="1" customFormat="1">
      <c r="B10" s="38"/>
      <c r="I10" s="145"/>
      <c r="J10" s="145"/>
      <c r="M10" s="38"/>
    </row>
    <row r="11" s="1" customFormat="1" ht="12" customHeight="1">
      <c r="B11" s="38"/>
      <c r="D11" s="143" t="s">
        <v>19</v>
      </c>
      <c r="F11" s="11" t="s">
        <v>1</v>
      </c>
      <c r="I11" s="147" t="s">
        <v>20</v>
      </c>
      <c r="J11" s="148" t="s">
        <v>1</v>
      </c>
      <c r="M11" s="38"/>
    </row>
    <row r="12" s="1" customFormat="1" ht="12" customHeight="1">
      <c r="B12" s="38"/>
      <c r="D12" s="143" t="s">
        <v>21</v>
      </c>
      <c r="F12" s="11" t="s">
        <v>22</v>
      </c>
      <c r="I12" s="147" t="s">
        <v>23</v>
      </c>
      <c r="J12" s="149" t="str">
        <f>'Rekapitulace stavby'!AN8</f>
        <v>5. 3. 2019</v>
      </c>
      <c r="M12" s="38"/>
    </row>
    <row r="13" s="1" customFormat="1" ht="10.8" customHeight="1">
      <c r="B13" s="38"/>
      <c r="I13" s="145"/>
      <c r="J13" s="145"/>
      <c r="M13" s="38"/>
    </row>
    <row r="14" s="1" customFormat="1" ht="12" customHeight="1">
      <c r="B14" s="38"/>
      <c r="D14" s="143" t="s">
        <v>25</v>
      </c>
      <c r="I14" s="147" t="s">
        <v>26</v>
      </c>
      <c r="J14" s="148" t="str">
        <f>IF('Rekapitulace stavby'!AN10="","",'Rekapitulace stavby'!AN10)</f>
        <v/>
      </c>
      <c r="M14" s="38"/>
    </row>
    <row r="15" s="1" customFormat="1" ht="18" customHeight="1">
      <c r="B15" s="38"/>
      <c r="E15" s="11" t="str">
        <f>IF('Rekapitulace stavby'!E11="","",'Rekapitulace stavby'!E11)</f>
        <v xml:space="preserve"> </v>
      </c>
      <c r="I15" s="147" t="s">
        <v>27</v>
      </c>
      <c r="J15" s="148" t="str">
        <f>IF('Rekapitulace stavby'!AN11="","",'Rekapitulace stavby'!AN11)</f>
        <v/>
      </c>
      <c r="M15" s="38"/>
    </row>
    <row r="16" s="1" customFormat="1" ht="6.96" customHeight="1">
      <c r="B16" s="38"/>
      <c r="I16" s="145"/>
      <c r="J16" s="145"/>
      <c r="M16" s="38"/>
    </row>
    <row r="17" s="1" customFormat="1" ht="12" customHeight="1">
      <c r="B17" s="38"/>
      <c r="D17" s="143" t="s">
        <v>28</v>
      </c>
      <c r="I17" s="147" t="s">
        <v>26</v>
      </c>
      <c r="J17" s="27" t="str">
        <f>'Rekapitulace stavby'!AN13</f>
        <v>Vyplň údaj</v>
      </c>
      <c r="M17" s="38"/>
    </row>
    <row r="18" s="1" customFormat="1" ht="18" customHeight="1">
      <c r="B18" s="38"/>
      <c r="E18" s="27" t="str">
        <f>'Rekapitulace stavby'!E14</f>
        <v>Vyplň údaj</v>
      </c>
      <c r="F18" s="11"/>
      <c r="G18" s="11"/>
      <c r="H18" s="11"/>
      <c r="I18" s="147" t="s">
        <v>27</v>
      </c>
      <c r="J18" s="27" t="str">
        <f>'Rekapitulace stavby'!AN14</f>
        <v>Vyplň údaj</v>
      </c>
      <c r="M18" s="38"/>
    </row>
    <row r="19" s="1" customFormat="1" ht="6.96" customHeight="1">
      <c r="B19" s="38"/>
      <c r="I19" s="145"/>
      <c r="J19" s="145"/>
      <c r="M19" s="38"/>
    </row>
    <row r="20" s="1" customFormat="1" ht="12" customHeight="1">
      <c r="B20" s="38"/>
      <c r="D20" s="143" t="s">
        <v>30</v>
      </c>
      <c r="I20" s="147" t="s">
        <v>26</v>
      </c>
      <c r="J20" s="148" t="str">
        <f>IF('Rekapitulace stavby'!AN16="","",'Rekapitulace stavby'!AN16)</f>
        <v/>
      </c>
      <c r="M20" s="38"/>
    </row>
    <row r="21" s="1" customFormat="1" ht="18" customHeight="1">
      <c r="B21" s="38"/>
      <c r="E21" s="11" t="str">
        <f>IF('Rekapitulace stavby'!E17="","",'Rekapitulace stavby'!E17)</f>
        <v xml:space="preserve"> </v>
      </c>
      <c r="I21" s="147" t="s">
        <v>27</v>
      </c>
      <c r="J21" s="148" t="str">
        <f>IF('Rekapitulace stavby'!AN17="","",'Rekapitulace stavby'!AN17)</f>
        <v/>
      </c>
      <c r="M21" s="38"/>
    </row>
    <row r="22" s="1" customFormat="1" ht="6.96" customHeight="1">
      <c r="B22" s="38"/>
      <c r="I22" s="145"/>
      <c r="J22" s="145"/>
      <c r="M22" s="38"/>
    </row>
    <row r="23" s="1" customFormat="1" ht="12" customHeight="1">
      <c r="B23" s="38"/>
      <c r="D23" s="143" t="s">
        <v>31</v>
      </c>
      <c r="I23" s="147" t="s">
        <v>26</v>
      </c>
      <c r="J23" s="148" t="str">
        <f>IF('Rekapitulace stavby'!AN19="","",'Rekapitulace stavby'!AN19)</f>
        <v/>
      </c>
      <c r="M23" s="38"/>
    </row>
    <row r="24" s="1" customFormat="1" ht="18" customHeight="1">
      <c r="B24" s="38"/>
      <c r="E24" s="11" t="str">
        <f>IF('Rekapitulace stavby'!E20="","",'Rekapitulace stavby'!E20)</f>
        <v>Bc. Komzák Roman</v>
      </c>
      <c r="I24" s="147" t="s">
        <v>27</v>
      </c>
      <c r="J24" s="148" t="str">
        <f>IF('Rekapitulace stavby'!AN20="","",'Rekapitulace stavby'!AN20)</f>
        <v/>
      </c>
      <c r="M24" s="38"/>
    </row>
    <row r="25" s="1" customFormat="1" ht="6.96" customHeight="1">
      <c r="B25" s="38"/>
      <c r="I25" s="145"/>
      <c r="J25" s="145"/>
      <c r="M25" s="38"/>
    </row>
    <row r="26" s="1" customFormat="1" ht="12" customHeight="1">
      <c r="B26" s="38"/>
      <c r="D26" s="143" t="s">
        <v>33</v>
      </c>
      <c r="I26" s="145"/>
      <c r="J26" s="145"/>
      <c r="M26" s="38"/>
    </row>
    <row r="27" s="6" customFormat="1" ht="16.5" customHeight="1">
      <c r="B27" s="150"/>
      <c r="E27" s="151" t="s">
        <v>1</v>
      </c>
      <c r="F27" s="151"/>
      <c r="G27" s="151"/>
      <c r="H27" s="151"/>
      <c r="I27" s="152"/>
      <c r="J27" s="152"/>
      <c r="M27" s="150"/>
    </row>
    <row r="28" s="1" customFormat="1" ht="6.96" customHeight="1">
      <c r="B28" s="38"/>
      <c r="I28" s="145"/>
      <c r="J28" s="145"/>
      <c r="M28" s="38"/>
    </row>
    <row r="29" s="1" customFormat="1" ht="6.96" customHeight="1">
      <c r="B29" s="38"/>
      <c r="D29" s="69"/>
      <c r="E29" s="69"/>
      <c r="F29" s="69"/>
      <c r="G29" s="69"/>
      <c r="H29" s="69"/>
      <c r="I29" s="153"/>
      <c r="J29" s="153"/>
      <c r="K29" s="69"/>
      <c r="L29" s="69"/>
      <c r="M29" s="38"/>
    </row>
    <row r="30" s="1" customFormat="1" ht="14.4" customHeight="1">
      <c r="B30" s="38"/>
      <c r="D30" s="154" t="s">
        <v>103</v>
      </c>
      <c r="I30" s="145"/>
      <c r="J30" s="145"/>
      <c r="K30" s="155">
        <f>K63</f>
        <v>43072.750000000007</v>
      </c>
      <c r="M30" s="38"/>
    </row>
    <row r="31" s="1" customFormat="1">
      <c r="B31" s="38"/>
      <c r="E31" s="143" t="s">
        <v>35</v>
      </c>
      <c r="I31" s="145"/>
      <c r="J31" s="145"/>
      <c r="K31" s="156">
        <f>I63</f>
        <v>43072.750000000007</v>
      </c>
      <c r="M31" s="38"/>
    </row>
    <row r="32" s="1" customFormat="1">
      <c r="B32" s="38"/>
      <c r="E32" s="143" t="s">
        <v>36</v>
      </c>
      <c r="I32" s="145"/>
      <c r="J32" s="145"/>
      <c r="K32" s="156">
        <f>J63</f>
        <v>0</v>
      </c>
      <c r="M32" s="38"/>
    </row>
    <row r="33" s="1" customFormat="1" ht="14.4" customHeight="1">
      <c r="B33" s="38"/>
      <c r="D33" s="157" t="s">
        <v>94</v>
      </c>
      <c r="I33" s="145"/>
      <c r="J33" s="145"/>
      <c r="K33" s="155">
        <f>K66</f>
        <v>0</v>
      </c>
      <c r="M33" s="38"/>
    </row>
    <row r="34" s="1" customFormat="1" ht="25.44" customHeight="1">
      <c r="B34" s="38"/>
      <c r="D34" s="158" t="s">
        <v>38</v>
      </c>
      <c r="I34" s="145"/>
      <c r="J34" s="145"/>
      <c r="K34" s="159">
        <f>ROUND(K30 + K33, 2)</f>
        <v>43072.75</v>
      </c>
      <c r="M34" s="38"/>
    </row>
    <row r="35" s="1" customFormat="1" ht="6.96" customHeight="1">
      <c r="B35" s="38"/>
      <c r="D35" s="69"/>
      <c r="E35" s="69"/>
      <c r="F35" s="69"/>
      <c r="G35" s="69"/>
      <c r="H35" s="69"/>
      <c r="I35" s="153"/>
      <c r="J35" s="153"/>
      <c r="K35" s="69"/>
      <c r="L35" s="69"/>
      <c r="M35" s="38"/>
    </row>
    <row r="36" s="1" customFormat="1" ht="14.4" customHeight="1">
      <c r="B36" s="38"/>
      <c r="F36" s="160" t="s">
        <v>40</v>
      </c>
      <c r="I36" s="161" t="s">
        <v>39</v>
      </c>
      <c r="J36" s="145"/>
      <c r="K36" s="160" t="s">
        <v>41</v>
      </c>
      <c r="M36" s="38"/>
    </row>
    <row r="37" s="1" customFormat="1" ht="14.4" customHeight="1">
      <c r="B37" s="38"/>
      <c r="D37" s="143" t="s">
        <v>42</v>
      </c>
      <c r="E37" s="143" t="s">
        <v>43</v>
      </c>
      <c r="F37" s="156">
        <f>ROUND((SUM(BE66:BE73) + SUM(BE93:BE229)),  2)</f>
        <v>43072.75</v>
      </c>
      <c r="I37" s="162">
        <v>0.20999999999999999</v>
      </c>
      <c r="J37" s="145"/>
      <c r="K37" s="156">
        <f>ROUND(((SUM(BE66:BE73) + SUM(BE93:BE229))*I37),  2)</f>
        <v>9045.2800000000007</v>
      </c>
      <c r="M37" s="38"/>
    </row>
    <row r="38" s="1" customFormat="1" ht="14.4" customHeight="1">
      <c r="B38" s="38"/>
      <c r="E38" s="143" t="s">
        <v>44</v>
      </c>
      <c r="F38" s="156">
        <f>ROUND((SUM(BF66:BF73) + SUM(BF93:BF229)),  2)</f>
        <v>0</v>
      </c>
      <c r="I38" s="162">
        <v>0.14999999999999999</v>
      </c>
      <c r="J38" s="145"/>
      <c r="K38" s="156">
        <f>ROUND(((SUM(BF66:BF73) + SUM(BF93:BF229))*I38),  2)</f>
        <v>0</v>
      </c>
      <c r="M38" s="38"/>
    </row>
    <row r="39" hidden="1" s="1" customFormat="1" ht="14.4" customHeight="1">
      <c r="B39" s="38"/>
      <c r="E39" s="143" t="s">
        <v>45</v>
      </c>
      <c r="F39" s="156">
        <f>ROUND((SUM(BG66:BG73) + SUM(BG93:BG229)),  2)</f>
        <v>0</v>
      </c>
      <c r="I39" s="162">
        <v>0.20999999999999999</v>
      </c>
      <c r="J39" s="145"/>
      <c r="K39" s="156">
        <f>0</f>
        <v>0</v>
      </c>
      <c r="M39" s="38"/>
    </row>
    <row r="40" hidden="1" s="1" customFormat="1" ht="14.4" customHeight="1">
      <c r="B40" s="38"/>
      <c r="E40" s="143" t="s">
        <v>46</v>
      </c>
      <c r="F40" s="156">
        <f>ROUND((SUM(BH66:BH73) + SUM(BH93:BH229)),  2)</f>
        <v>0</v>
      </c>
      <c r="I40" s="162">
        <v>0.14999999999999999</v>
      </c>
      <c r="J40" s="145"/>
      <c r="K40" s="156">
        <f>0</f>
        <v>0</v>
      </c>
      <c r="M40" s="38"/>
    </row>
    <row r="41" hidden="1" s="1" customFormat="1" ht="14.4" customHeight="1">
      <c r="B41" s="38"/>
      <c r="E41" s="143" t="s">
        <v>47</v>
      </c>
      <c r="F41" s="156">
        <f>ROUND((SUM(BI66:BI73) + SUM(BI93:BI229)),  2)</f>
        <v>0</v>
      </c>
      <c r="I41" s="162">
        <v>0</v>
      </c>
      <c r="J41" s="145"/>
      <c r="K41" s="156">
        <f>0</f>
        <v>0</v>
      </c>
      <c r="M41" s="38"/>
    </row>
    <row r="42" s="1" customFormat="1" ht="6.96" customHeight="1">
      <c r="B42" s="38"/>
      <c r="I42" s="145"/>
      <c r="J42" s="145"/>
      <c r="M42" s="38"/>
    </row>
    <row r="43" s="1" customFormat="1" ht="25.44" customHeight="1">
      <c r="B43" s="38"/>
      <c r="C43" s="163"/>
      <c r="D43" s="164" t="s">
        <v>48</v>
      </c>
      <c r="E43" s="165"/>
      <c r="F43" s="165"/>
      <c r="G43" s="166" t="s">
        <v>49</v>
      </c>
      <c r="H43" s="167" t="s">
        <v>50</v>
      </c>
      <c r="I43" s="168"/>
      <c r="J43" s="168"/>
      <c r="K43" s="169">
        <f>SUM(K34:K41)</f>
        <v>52118.029999999999</v>
      </c>
      <c r="L43" s="170"/>
      <c r="M43" s="38"/>
    </row>
    <row r="44" s="1" customFormat="1" ht="14.4" customHeight="1">
      <c r="B44" s="171"/>
      <c r="C44" s="172"/>
      <c r="D44" s="172"/>
      <c r="E44" s="172"/>
      <c r="F44" s="172"/>
      <c r="G44" s="172"/>
      <c r="H44" s="172"/>
      <c r="I44" s="173"/>
      <c r="J44" s="173"/>
      <c r="K44" s="172"/>
      <c r="L44" s="172"/>
      <c r="M44" s="38"/>
    </row>
    <row r="48" s="1" customFormat="1" ht="6.96" customHeight="1">
      <c r="B48" s="174"/>
      <c r="C48" s="175"/>
      <c r="D48" s="175"/>
      <c r="E48" s="175"/>
      <c r="F48" s="175"/>
      <c r="G48" s="175"/>
      <c r="H48" s="175"/>
      <c r="I48" s="176"/>
      <c r="J48" s="176"/>
      <c r="K48" s="175"/>
      <c r="L48" s="175"/>
      <c r="M48" s="38"/>
    </row>
    <row r="49" s="1" customFormat="1" ht="24.96" customHeight="1">
      <c r="B49" s="36"/>
      <c r="C49" s="17" t="s">
        <v>104</v>
      </c>
      <c r="D49" s="37"/>
      <c r="E49" s="37"/>
      <c r="F49" s="37"/>
      <c r="G49" s="37"/>
      <c r="H49" s="37"/>
      <c r="I49" s="145"/>
      <c r="J49" s="145"/>
      <c r="K49" s="37"/>
      <c r="L49" s="37"/>
      <c r="M49" s="38"/>
    </row>
    <row r="50" s="1" customFormat="1" ht="6.96" customHeight="1">
      <c r="B50" s="36"/>
      <c r="C50" s="37"/>
      <c r="D50" s="37"/>
      <c r="E50" s="37"/>
      <c r="F50" s="37"/>
      <c r="G50" s="37"/>
      <c r="H50" s="37"/>
      <c r="I50" s="145"/>
      <c r="J50" s="145"/>
      <c r="K50" s="37"/>
      <c r="L50" s="37"/>
      <c r="M50" s="38"/>
    </row>
    <row r="51" s="1" customFormat="1" ht="12" customHeight="1">
      <c r="B51" s="36"/>
      <c r="C51" s="26" t="s">
        <v>17</v>
      </c>
      <c r="D51" s="37"/>
      <c r="E51" s="37"/>
      <c r="F51" s="37"/>
      <c r="G51" s="37"/>
      <c r="H51" s="37"/>
      <c r="I51" s="145"/>
      <c r="J51" s="145"/>
      <c r="K51" s="37"/>
      <c r="L51" s="37"/>
      <c r="M51" s="38"/>
    </row>
    <row r="52" s="1" customFormat="1" ht="16.5" customHeight="1">
      <c r="B52" s="36"/>
      <c r="C52" s="37"/>
      <c r="D52" s="37"/>
      <c r="E52" s="177" t="str">
        <f>E7</f>
        <v>Oprava výměnných dílů zabezpečovacího zařízení včetně prohlídek VÚD - OŘ Brno</v>
      </c>
      <c r="F52" s="26"/>
      <c r="G52" s="26"/>
      <c r="H52" s="26"/>
      <c r="I52" s="145"/>
      <c r="J52" s="145"/>
      <c r="K52" s="37"/>
      <c r="L52" s="37"/>
      <c r="M52" s="38"/>
    </row>
    <row r="53" s="1" customFormat="1" ht="12" customHeight="1">
      <c r="B53" s="36"/>
      <c r="C53" s="26" t="s">
        <v>101</v>
      </c>
      <c r="D53" s="37"/>
      <c r="E53" s="37"/>
      <c r="F53" s="37"/>
      <c r="G53" s="37"/>
      <c r="H53" s="37"/>
      <c r="I53" s="145"/>
      <c r="J53" s="145"/>
      <c r="K53" s="37"/>
      <c r="L53" s="37"/>
      <c r="M53" s="38"/>
    </row>
    <row r="54" s="1" customFormat="1" ht="16.5" customHeight="1">
      <c r="B54" s="36"/>
      <c r="C54" s="37"/>
      <c r="D54" s="37"/>
      <c r="E54" s="62" t="str">
        <f>E9</f>
        <v>PS 03 - Náhradní díly</v>
      </c>
      <c r="F54" s="37"/>
      <c r="G54" s="37"/>
      <c r="H54" s="37"/>
      <c r="I54" s="145"/>
      <c r="J54" s="145"/>
      <c r="K54" s="37"/>
      <c r="L54" s="37"/>
      <c r="M54" s="38"/>
    </row>
    <row r="55" s="1" customFormat="1" ht="6.96" customHeight="1">
      <c r="B55" s="36"/>
      <c r="C55" s="37"/>
      <c r="D55" s="37"/>
      <c r="E55" s="37"/>
      <c r="F55" s="37"/>
      <c r="G55" s="37"/>
      <c r="H55" s="37"/>
      <c r="I55" s="145"/>
      <c r="J55" s="145"/>
      <c r="K55" s="37"/>
      <c r="L55" s="37"/>
      <c r="M55" s="38"/>
    </row>
    <row r="56" s="1" customFormat="1" ht="12" customHeight="1">
      <c r="B56" s="36"/>
      <c r="C56" s="26" t="s">
        <v>21</v>
      </c>
      <c r="D56" s="37"/>
      <c r="E56" s="37"/>
      <c r="F56" s="21" t="str">
        <f>F12</f>
        <v xml:space="preserve"> </v>
      </c>
      <c r="G56" s="37"/>
      <c r="H56" s="37"/>
      <c r="I56" s="147" t="s">
        <v>23</v>
      </c>
      <c r="J56" s="149" t="str">
        <f>IF(J12="","",J12)</f>
        <v>5. 3. 2019</v>
      </c>
      <c r="K56" s="37"/>
      <c r="L56" s="37"/>
      <c r="M56" s="38"/>
    </row>
    <row r="57" s="1" customFormat="1" ht="6.96" customHeight="1">
      <c r="B57" s="36"/>
      <c r="C57" s="37"/>
      <c r="D57" s="37"/>
      <c r="E57" s="37"/>
      <c r="F57" s="37"/>
      <c r="G57" s="37"/>
      <c r="H57" s="37"/>
      <c r="I57" s="145"/>
      <c r="J57" s="145"/>
      <c r="K57" s="37"/>
      <c r="L57" s="37"/>
      <c r="M57" s="38"/>
    </row>
    <row r="58" s="1" customFormat="1" ht="13.65" customHeight="1">
      <c r="B58" s="36"/>
      <c r="C58" s="26" t="s">
        <v>25</v>
      </c>
      <c r="D58" s="37"/>
      <c r="E58" s="37"/>
      <c r="F58" s="21" t="str">
        <f>E15</f>
        <v xml:space="preserve"> </v>
      </c>
      <c r="G58" s="37"/>
      <c r="H58" s="37"/>
      <c r="I58" s="147" t="s">
        <v>30</v>
      </c>
      <c r="J58" s="178" t="str">
        <f>E21</f>
        <v xml:space="preserve"> </v>
      </c>
      <c r="K58" s="37"/>
      <c r="L58" s="37"/>
      <c r="M58" s="38"/>
    </row>
    <row r="59" s="1" customFormat="1" ht="13.65" customHeight="1">
      <c r="B59" s="36"/>
      <c r="C59" s="26" t="s">
        <v>28</v>
      </c>
      <c r="D59" s="37"/>
      <c r="E59" s="37"/>
      <c r="F59" s="21" t="str">
        <f>IF(E18="","",E18)</f>
        <v>Vyplň údaj</v>
      </c>
      <c r="G59" s="37"/>
      <c r="H59" s="37"/>
      <c r="I59" s="147" t="s">
        <v>31</v>
      </c>
      <c r="J59" s="178" t="str">
        <f>E24</f>
        <v>Bc. Komzák Roman</v>
      </c>
      <c r="K59" s="37"/>
      <c r="L59" s="37"/>
      <c r="M59" s="38"/>
    </row>
    <row r="60" s="1" customFormat="1" ht="10.32" customHeight="1">
      <c r="B60" s="36"/>
      <c r="C60" s="37"/>
      <c r="D60" s="37"/>
      <c r="E60" s="37"/>
      <c r="F60" s="37"/>
      <c r="G60" s="37"/>
      <c r="H60" s="37"/>
      <c r="I60" s="145"/>
      <c r="J60" s="145"/>
      <c r="K60" s="37"/>
      <c r="L60" s="37"/>
      <c r="M60" s="38"/>
    </row>
    <row r="61" s="1" customFormat="1" ht="29.28" customHeight="1">
      <c r="B61" s="36"/>
      <c r="C61" s="179" t="s">
        <v>105</v>
      </c>
      <c r="D61" s="136"/>
      <c r="E61" s="136"/>
      <c r="F61" s="136"/>
      <c r="G61" s="136"/>
      <c r="H61" s="136"/>
      <c r="I61" s="180" t="s">
        <v>106</v>
      </c>
      <c r="J61" s="180" t="s">
        <v>107</v>
      </c>
      <c r="K61" s="181" t="s">
        <v>108</v>
      </c>
      <c r="L61" s="136"/>
      <c r="M61" s="38"/>
    </row>
    <row r="62" s="1" customFormat="1" ht="10.32" customHeight="1">
      <c r="B62" s="36"/>
      <c r="C62" s="37"/>
      <c r="D62" s="37"/>
      <c r="E62" s="37"/>
      <c r="F62" s="37"/>
      <c r="G62" s="37"/>
      <c r="H62" s="37"/>
      <c r="I62" s="145"/>
      <c r="J62" s="145"/>
      <c r="K62" s="37"/>
      <c r="L62" s="37"/>
      <c r="M62" s="38"/>
    </row>
    <row r="63" s="1" customFormat="1" ht="22.8" customHeight="1">
      <c r="B63" s="36"/>
      <c r="C63" s="182" t="s">
        <v>109</v>
      </c>
      <c r="D63" s="37"/>
      <c r="E63" s="37"/>
      <c r="F63" s="37"/>
      <c r="G63" s="37"/>
      <c r="H63" s="37"/>
      <c r="I63" s="183">
        <f>Q93</f>
        <v>43072.750000000007</v>
      </c>
      <c r="J63" s="183">
        <f>R93</f>
        <v>0</v>
      </c>
      <c r="K63" s="96">
        <f>K93</f>
        <v>43072.750000000007</v>
      </c>
      <c r="L63" s="37"/>
      <c r="M63" s="38"/>
      <c r="AU63" s="11" t="s">
        <v>110</v>
      </c>
    </row>
    <row r="64" s="1" customFormat="1" ht="21.84" customHeight="1">
      <c r="B64" s="36"/>
      <c r="C64" s="37"/>
      <c r="D64" s="37"/>
      <c r="E64" s="37"/>
      <c r="F64" s="37"/>
      <c r="G64" s="37"/>
      <c r="H64" s="37"/>
      <c r="I64" s="145"/>
      <c r="J64" s="145"/>
      <c r="K64" s="37"/>
      <c r="L64" s="37"/>
      <c r="M64" s="38"/>
    </row>
    <row r="65" s="1" customFormat="1" ht="6.96" customHeight="1">
      <c r="B65" s="36"/>
      <c r="C65" s="37"/>
      <c r="D65" s="37"/>
      <c r="E65" s="37"/>
      <c r="F65" s="37"/>
      <c r="G65" s="37"/>
      <c r="H65" s="37"/>
      <c r="I65" s="145"/>
      <c r="J65" s="145"/>
      <c r="K65" s="37"/>
      <c r="L65" s="37"/>
      <c r="M65" s="38"/>
    </row>
    <row r="66" s="1" customFormat="1" ht="29.28" customHeight="1">
      <c r="B66" s="36"/>
      <c r="C66" s="182" t="s">
        <v>112</v>
      </c>
      <c r="D66" s="37"/>
      <c r="E66" s="37"/>
      <c r="F66" s="37"/>
      <c r="G66" s="37"/>
      <c r="H66" s="37"/>
      <c r="I66" s="145"/>
      <c r="J66" s="145"/>
      <c r="K66" s="191">
        <f>ROUND(K67 + K68 + K69 + K70 + K71 + K72,2)</f>
        <v>0</v>
      </c>
      <c r="L66" s="37"/>
      <c r="M66" s="38"/>
      <c r="O66" s="192" t="s">
        <v>42</v>
      </c>
    </row>
    <row r="67" s="1" customFormat="1" ht="18" customHeight="1">
      <c r="B67" s="36"/>
      <c r="C67" s="37"/>
      <c r="D67" s="131" t="s">
        <v>113</v>
      </c>
      <c r="E67" s="124"/>
      <c r="F67" s="124"/>
      <c r="G67" s="37"/>
      <c r="H67" s="37"/>
      <c r="I67" s="145"/>
      <c r="J67" s="145"/>
      <c r="K67" s="125">
        <v>0</v>
      </c>
      <c r="L67" s="37"/>
      <c r="M67" s="193"/>
      <c r="N67" s="145"/>
      <c r="O67" s="194" t="s">
        <v>43</v>
      </c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8" t="s">
        <v>114</v>
      </c>
      <c r="AZ67" s="145"/>
      <c r="BA67" s="145"/>
      <c r="BB67" s="145"/>
      <c r="BC67" s="145"/>
      <c r="BD67" s="145"/>
      <c r="BE67" s="195">
        <f>IF(O67="základní",K67,0)</f>
        <v>0</v>
      </c>
      <c r="BF67" s="195">
        <f>IF(O67="snížená",K67,0)</f>
        <v>0</v>
      </c>
      <c r="BG67" s="195">
        <f>IF(O67="zákl. přenesená",K67,0)</f>
        <v>0</v>
      </c>
      <c r="BH67" s="195">
        <f>IF(O67="sníž. přenesená",K67,0)</f>
        <v>0</v>
      </c>
      <c r="BI67" s="195">
        <f>IF(O67="nulová",K67,0)</f>
        <v>0</v>
      </c>
      <c r="BJ67" s="148" t="s">
        <v>82</v>
      </c>
      <c r="BK67" s="145"/>
      <c r="BL67" s="145"/>
      <c r="BM67" s="145"/>
    </row>
    <row r="68" s="1" customFormat="1" ht="18" customHeight="1">
      <c r="B68" s="36"/>
      <c r="C68" s="37"/>
      <c r="D68" s="131" t="s">
        <v>115</v>
      </c>
      <c r="E68" s="124"/>
      <c r="F68" s="124"/>
      <c r="G68" s="37"/>
      <c r="H68" s="37"/>
      <c r="I68" s="145"/>
      <c r="J68" s="145"/>
      <c r="K68" s="125">
        <v>0</v>
      </c>
      <c r="L68" s="37"/>
      <c r="M68" s="193"/>
      <c r="N68" s="145"/>
      <c r="O68" s="194" t="s">
        <v>43</v>
      </c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8" t="s">
        <v>114</v>
      </c>
      <c r="AZ68" s="145"/>
      <c r="BA68" s="145"/>
      <c r="BB68" s="145"/>
      <c r="BC68" s="145"/>
      <c r="BD68" s="145"/>
      <c r="BE68" s="195">
        <f>IF(O68="základní",K68,0)</f>
        <v>0</v>
      </c>
      <c r="BF68" s="195">
        <f>IF(O68="snížená",K68,0)</f>
        <v>0</v>
      </c>
      <c r="BG68" s="195">
        <f>IF(O68="zákl. přenesená",K68,0)</f>
        <v>0</v>
      </c>
      <c r="BH68" s="195">
        <f>IF(O68="sníž. přenesená",K68,0)</f>
        <v>0</v>
      </c>
      <c r="BI68" s="195">
        <f>IF(O68="nulová",K68,0)</f>
        <v>0</v>
      </c>
      <c r="BJ68" s="148" t="s">
        <v>82</v>
      </c>
      <c r="BK68" s="145"/>
      <c r="BL68" s="145"/>
      <c r="BM68" s="145"/>
    </row>
    <row r="69" s="1" customFormat="1" ht="18" customHeight="1">
      <c r="B69" s="36"/>
      <c r="C69" s="37"/>
      <c r="D69" s="131" t="s">
        <v>116</v>
      </c>
      <c r="E69" s="124"/>
      <c r="F69" s="124"/>
      <c r="G69" s="37"/>
      <c r="H69" s="37"/>
      <c r="I69" s="145"/>
      <c r="J69" s="145"/>
      <c r="K69" s="125">
        <v>0</v>
      </c>
      <c r="L69" s="37"/>
      <c r="M69" s="193"/>
      <c r="N69" s="145"/>
      <c r="O69" s="194" t="s">
        <v>43</v>
      </c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8" t="s">
        <v>114</v>
      </c>
      <c r="AZ69" s="145"/>
      <c r="BA69" s="145"/>
      <c r="BB69" s="145"/>
      <c r="BC69" s="145"/>
      <c r="BD69" s="145"/>
      <c r="BE69" s="195">
        <f>IF(O69="základní",K69,0)</f>
        <v>0</v>
      </c>
      <c r="BF69" s="195">
        <f>IF(O69="snížená",K69,0)</f>
        <v>0</v>
      </c>
      <c r="BG69" s="195">
        <f>IF(O69="zákl. přenesená",K69,0)</f>
        <v>0</v>
      </c>
      <c r="BH69" s="195">
        <f>IF(O69="sníž. přenesená",K69,0)</f>
        <v>0</v>
      </c>
      <c r="BI69" s="195">
        <f>IF(O69="nulová",K69,0)</f>
        <v>0</v>
      </c>
      <c r="BJ69" s="148" t="s">
        <v>82</v>
      </c>
      <c r="BK69" s="145"/>
      <c r="BL69" s="145"/>
      <c r="BM69" s="145"/>
    </row>
    <row r="70" s="1" customFormat="1" ht="18" customHeight="1">
      <c r="B70" s="36"/>
      <c r="C70" s="37"/>
      <c r="D70" s="131" t="s">
        <v>117</v>
      </c>
      <c r="E70" s="124"/>
      <c r="F70" s="124"/>
      <c r="G70" s="37"/>
      <c r="H70" s="37"/>
      <c r="I70" s="145"/>
      <c r="J70" s="145"/>
      <c r="K70" s="125">
        <v>0</v>
      </c>
      <c r="L70" s="37"/>
      <c r="M70" s="193"/>
      <c r="N70" s="145"/>
      <c r="O70" s="194" t="s">
        <v>43</v>
      </c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8" t="s">
        <v>114</v>
      </c>
      <c r="AZ70" s="145"/>
      <c r="BA70" s="145"/>
      <c r="BB70" s="145"/>
      <c r="BC70" s="145"/>
      <c r="BD70" s="145"/>
      <c r="BE70" s="195">
        <f>IF(O70="základní",K70,0)</f>
        <v>0</v>
      </c>
      <c r="BF70" s="195">
        <f>IF(O70="snížená",K70,0)</f>
        <v>0</v>
      </c>
      <c r="BG70" s="195">
        <f>IF(O70="zákl. přenesená",K70,0)</f>
        <v>0</v>
      </c>
      <c r="BH70" s="195">
        <f>IF(O70="sníž. přenesená",K70,0)</f>
        <v>0</v>
      </c>
      <c r="BI70" s="195">
        <f>IF(O70="nulová",K70,0)</f>
        <v>0</v>
      </c>
      <c r="BJ70" s="148" t="s">
        <v>82</v>
      </c>
      <c r="BK70" s="145"/>
      <c r="BL70" s="145"/>
      <c r="BM70" s="145"/>
    </row>
    <row r="71" s="1" customFormat="1" ht="18" customHeight="1">
      <c r="B71" s="36"/>
      <c r="C71" s="37"/>
      <c r="D71" s="131" t="s">
        <v>118</v>
      </c>
      <c r="E71" s="124"/>
      <c r="F71" s="124"/>
      <c r="G71" s="37"/>
      <c r="H71" s="37"/>
      <c r="I71" s="145"/>
      <c r="J71" s="145"/>
      <c r="K71" s="125">
        <v>0</v>
      </c>
      <c r="L71" s="37"/>
      <c r="M71" s="193"/>
      <c r="N71" s="145"/>
      <c r="O71" s="194" t="s">
        <v>43</v>
      </c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8" t="s">
        <v>114</v>
      </c>
      <c r="AZ71" s="145"/>
      <c r="BA71" s="145"/>
      <c r="BB71" s="145"/>
      <c r="BC71" s="145"/>
      <c r="BD71" s="145"/>
      <c r="BE71" s="195">
        <f>IF(O71="základní",K71,0)</f>
        <v>0</v>
      </c>
      <c r="BF71" s="195">
        <f>IF(O71="snížená",K71,0)</f>
        <v>0</v>
      </c>
      <c r="BG71" s="195">
        <f>IF(O71="zákl. přenesená",K71,0)</f>
        <v>0</v>
      </c>
      <c r="BH71" s="195">
        <f>IF(O71="sníž. přenesená",K71,0)</f>
        <v>0</v>
      </c>
      <c r="BI71" s="195">
        <f>IF(O71="nulová",K71,0)</f>
        <v>0</v>
      </c>
      <c r="BJ71" s="148" t="s">
        <v>82</v>
      </c>
      <c r="BK71" s="145"/>
      <c r="BL71" s="145"/>
      <c r="BM71" s="145"/>
    </row>
    <row r="72" s="1" customFormat="1" ht="18" customHeight="1">
      <c r="B72" s="36"/>
      <c r="C72" s="37"/>
      <c r="D72" s="124" t="s">
        <v>119</v>
      </c>
      <c r="E72" s="37"/>
      <c r="F72" s="37"/>
      <c r="G72" s="37"/>
      <c r="H72" s="37"/>
      <c r="I72" s="145"/>
      <c r="J72" s="145"/>
      <c r="K72" s="125">
        <f>ROUND(K30*T72,2)</f>
        <v>0</v>
      </c>
      <c r="L72" s="37"/>
      <c r="M72" s="193"/>
      <c r="N72" s="145"/>
      <c r="O72" s="194" t="s">
        <v>43</v>
      </c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8" t="s">
        <v>120</v>
      </c>
      <c r="AZ72" s="145"/>
      <c r="BA72" s="145"/>
      <c r="BB72" s="145"/>
      <c r="BC72" s="145"/>
      <c r="BD72" s="145"/>
      <c r="BE72" s="195">
        <f>IF(O72="základní",K72,0)</f>
        <v>0</v>
      </c>
      <c r="BF72" s="195">
        <f>IF(O72="snížená",K72,0)</f>
        <v>0</v>
      </c>
      <c r="BG72" s="195">
        <f>IF(O72="zákl. přenesená",K72,0)</f>
        <v>0</v>
      </c>
      <c r="BH72" s="195">
        <f>IF(O72="sníž. přenesená",K72,0)</f>
        <v>0</v>
      </c>
      <c r="BI72" s="195">
        <f>IF(O72="nulová",K72,0)</f>
        <v>0</v>
      </c>
      <c r="BJ72" s="148" t="s">
        <v>82</v>
      </c>
      <c r="BK72" s="145"/>
      <c r="BL72" s="145"/>
      <c r="BM72" s="145"/>
    </row>
    <row r="73" s="1" customFormat="1">
      <c r="B73" s="36"/>
      <c r="C73" s="37"/>
      <c r="D73" s="37"/>
      <c r="E73" s="37"/>
      <c r="F73" s="37"/>
      <c r="G73" s="37"/>
      <c r="H73" s="37"/>
      <c r="I73" s="145"/>
      <c r="J73" s="145"/>
      <c r="K73" s="37"/>
      <c r="L73" s="37"/>
      <c r="M73" s="38"/>
    </row>
    <row r="74" s="1" customFormat="1" ht="29.28" customHeight="1">
      <c r="B74" s="36"/>
      <c r="C74" s="135" t="s">
        <v>99</v>
      </c>
      <c r="D74" s="136"/>
      <c r="E74" s="136"/>
      <c r="F74" s="136"/>
      <c r="G74" s="136"/>
      <c r="H74" s="136"/>
      <c r="I74" s="196"/>
      <c r="J74" s="196"/>
      <c r="K74" s="137">
        <f>ROUND(K63+K66,2)</f>
        <v>43072.75</v>
      </c>
      <c r="L74" s="136"/>
      <c r="M74" s="38"/>
    </row>
    <row r="75" s="1" customFormat="1" ht="6.96" customHeight="1">
      <c r="B75" s="55"/>
      <c r="C75" s="56"/>
      <c r="D75" s="56"/>
      <c r="E75" s="56"/>
      <c r="F75" s="56"/>
      <c r="G75" s="56"/>
      <c r="H75" s="56"/>
      <c r="I75" s="173"/>
      <c r="J75" s="173"/>
      <c r="K75" s="56"/>
      <c r="L75" s="56"/>
      <c r="M75" s="38"/>
    </row>
    <row r="79" s="1" customFormat="1" ht="6.96" customHeight="1">
      <c r="B79" s="57"/>
      <c r="C79" s="58"/>
      <c r="D79" s="58"/>
      <c r="E79" s="58"/>
      <c r="F79" s="58"/>
      <c r="G79" s="58"/>
      <c r="H79" s="58"/>
      <c r="I79" s="176"/>
      <c r="J79" s="176"/>
      <c r="K79" s="58"/>
      <c r="L79" s="58"/>
      <c r="M79" s="38"/>
    </row>
    <row r="80" s="1" customFormat="1" ht="24.96" customHeight="1">
      <c r="B80" s="36"/>
      <c r="C80" s="17" t="s">
        <v>121</v>
      </c>
      <c r="D80" s="37"/>
      <c r="E80" s="37"/>
      <c r="F80" s="37"/>
      <c r="G80" s="37"/>
      <c r="H80" s="37"/>
      <c r="I80" s="145"/>
      <c r="J80" s="145"/>
      <c r="K80" s="37"/>
      <c r="L80" s="37"/>
      <c r="M80" s="38"/>
    </row>
    <row r="81" s="1" customFormat="1" ht="6.96" customHeight="1">
      <c r="B81" s="36"/>
      <c r="C81" s="37"/>
      <c r="D81" s="37"/>
      <c r="E81" s="37"/>
      <c r="F81" s="37"/>
      <c r="G81" s="37"/>
      <c r="H81" s="37"/>
      <c r="I81" s="145"/>
      <c r="J81" s="145"/>
      <c r="K81" s="37"/>
      <c r="L81" s="37"/>
      <c r="M81" s="38"/>
    </row>
    <row r="82" s="1" customFormat="1" ht="12" customHeight="1">
      <c r="B82" s="36"/>
      <c r="C82" s="26" t="s">
        <v>17</v>
      </c>
      <c r="D82" s="37"/>
      <c r="E82" s="37"/>
      <c r="F82" s="37"/>
      <c r="G82" s="37"/>
      <c r="H82" s="37"/>
      <c r="I82" s="145"/>
      <c r="J82" s="145"/>
      <c r="K82" s="37"/>
      <c r="L82" s="37"/>
      <c r="M82" s="38"/>
    </row>
    <row r="83" s="1" customFormat="1" ht="16.5" customHeight="1">
      <c r="B83" s="36"/>
      <c r="C83" s="37"/>
      <c r="D83" s="37"/>
      <c r="E83" s="177" t="str">
        <f>E7</f>
        <v>Oprava výměnných dílů zabezpečovacího zařízení včetně prohlídek VÚD - OŘ Brno</v>
      </c>
      <c r="F83" s="26"/>
      <c r="G83" s="26"/>
      <c r="H83" s="26"/>
      <c r="I83" s="145"/>
      <c r="J83" s="145"/>
      <c r="K83" s="37"/>
      <c r="L83" s="37"/>
      <c r="M83" s="38"/>
    </row>
    <row r="84" s="1" customFormat="1" ht="12" customHeight="1">
      <c r="B84" s="36"/>
      <c r="C84" s="26" t="s">
        <v>101</v>
      </c>
      <c r="D84" s="37"/>
      <c r="E84" s="37"/>
      <c r="F84" s="37"/>
      <c r="G84" s="37"/>
      <c r="H84" s="37"/>
      <c r="I84" s="145"/>
      <c r="J84" s="145"/>
      <c r="K84" s="37"/>
      <c r="L84" s="37"/>
      <c r="M84" s="38"/>
    </row>
    <row r="85" s="1" customFormat="1" ht="16.5" customHeight="1">
      <c r="B85" s="36"/>
      <c r="C85" s="37"/>
      <c r="D85" s="37"/>
      <c r="E85" s="62" t="str">
        <f>E9</f>
        <v>PS 03 - Náhradní díly</v>
      </c>
      <c r="F85" s="37"/>
      <c r="G85" s="37"/>
      <c r="H85" s="37"/>
      <c r="I85" s="145"/>
      <c r="J85" s="145"/>
      <c r="K85" s="37"/>
      <c r="L85" s="37"/>
      <c r="M85" s="38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145"/>
      <c r="J86" s="145"/>
      <c r="K86" s="37"/>
      <c r="L86" s="37"/>
      <c r="M86" s="38"/>
    </row>
    <row r="87" s="1" customFormat="1" ht="12" customHeight="1">
      <c r="B87" s="36"/>
      <c r="C87" s="26" t="s">
        <v>21</v>
      </c>
      <c r="D87" s="37"/>
      <c r="E87" s="37"/>
      <c r="F87" s="21" t="str">
        <f>F12</f>
        <v xml:space="preserve"> </v>
      </c>
      <c r="G87" s="37"/>
      <c r="H87" s="37"/>
      <c r="I87" s="147" t="s">
        <v>23</v>
      </c>
      <c r="J87" s="149" t="str">
        <f>IF(J12="","",J12)</f>
        <v>5. 3. 2019</v>
      </c>
      <c r="K87" s="37"/>
      <c r="L87" s="37"/>
      <c r="M87" s="38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45"/>
      <c r="J88" s="145"/>
      <c r="K88" s="37"/>
      <c r="L88" s="37"/>
      <c r="M88" s="38"/>
    </row>
    <row r="89" s="1" customFormat="1" ht="13.65" customHeight="1">
      <c r="B89" s="36"/>
      <c r="C89" s="26" t="s">
        <v>25</v>
      </c>
      <c r="D89" s="37"/>
      <c r="E89" s="37"/>
      <c r="F89" s="21" t="str">
        <f>E15</f>
        <v xml:space="preserve"> </v>
      </c>
      <c r="G89" s="37"/>
      <c r="H89" s="37"/>
      <c r="I89" s="147" t="s">
        <v>30</v>
      </c>
      <c r="J89" s="178" t="str">
        <f>E21</f>
        <v xml:space="preserve"> </v>
      </c>
      <c r="K89" s="37"/>
      <c r="L89" s="37"/>
      <c r="M89" s="38"/>
    </row>
    <row r="90" s="1" customFormat="1" ht="13.65" customHeight="1">
      <c r="B90" s="36"/>
      <c r="C90" s="26" t="s">
        <v>28</v>
      </c>
      <c r="D90" s="37"/>
      <c r="E90" s="37"/>
      <c r="F90" s="21" t="str">
        <f>IF(E18="","",E18)</f>
        <v>Vyplň údaj</v>
      </c>
      <c r="G90" s="37"/>
      <c r="H90" s="37"/>
      <c r="I90" s="147" t="s">
        <v>31</v>
      </c>
      <c r="J90" s="178" t="str">
        <f>E24</f>
        <v>Bc. Komzák Roman</v>
      </c>
      <c r="K90" s="37"/>
      <c r="L90" s="37"/>
      <c r="M90" s="38"/>
    </row>
    <row r="91" s="1" customFormat="1" ht="10.32" customHeight="1">
      <c r="B91" s="36"/>
      <c r="C91" s="37"/>
      <c r="D91" s="37"/>
      <c r="E91" s="37"/>
      <c r="F91" s="37"/>
      <c r="G91" s="37"/>
      <c r="H91" s="37"/>
      <c r="I91" s="145"/>
      <c r="J91" s="145"/>
      <c r="K91" s="37"/>
      <c r="L91" s="37"/>
      <c r="M91" s="38"/>
    </row>
    <row r="92" s="8" customFormat="1" ht="29.28" customHeight="1">
      <c r="B92" s="197"/>
      <c r="C92" s="198" t="s">
        <v>122</v>
      </c>
      <c r="D92" s="199" t="s">
        <v>57</v>
      </c>
      <c r="E92" s="199" t="s">
        <v>53</v>
      </c>
      <c r="F92" s="199" t="s">
        <v>54</v>
      </c>
      <c r="G92" s="199" t="s">
        <v>123</v>
      </c>
      <c r="H92" s="199" t="s">
        <v>124</v>
      </c>
      <c r="I92" s="200" t="s">
        <v>125</v>
      </c>
      <c r="J92" s="200" t="s">
        <v>126</v>
      </c>
      <c r="K92" s="199" t="s">
        <v>108</v>
      </c>
      <c r="L92" s="201" t="s">
        <v>127</v>
      </c>
      <c r="M92" s="202"/>
      <c r="N92" s="86" t="s">
        <v>1</v>
      </c>
      <c r="O92" s="87" t="s">
        <v>42</v>
      </c>
      <c r="P92" s="87" t="s">
        <v>128</v>
      </c>
      <c r="Q92" s="87" t="s">
        <v>129</v>
      </c>
      <c r="R92" s="87" t="s">
        <v>130</v>
      </c>
      <c r="S92" s="87" t="s">
        <v>131</v>
      </c>
      <c r="T92" s="87" t="s">
        <v>132</v>
      </c>
      <c r="U92" s="87" t="s">
        <v>133</v>
      </c>
      <c r="V92" s="87" t="s">
        <v>134</v>
      </c>
      <c r="W92" s="87" t="s">
        <v>135</v>
      </c>
      <c r="X92" s="87" t="s">
        <v>136</v>
      </c>
      <c r="Y92" s="88" t="s">
        <v>137</v>
      </c>
    </row>
    <row r="93" s="1" customFormat="1" ht="22.8" customHeight="1">
      <c r="B93" s="36"/>
      <c r="C93" s="93" t="s">
        <v>138</v>
      </c>
      <c r="D93" s="37"/>
      <c r="E93" s="37"/>
      <c r="F93" s="37"/>
      <c r="G93" s="37"/>
      <c r="H93" s="37"/>
      <c r="I93" s="145"/>
      <c r="J93" s="145"/>
      <c r="K93" s="203">
        <f>BK93</f>
        <v>43072.750000000007</v>
      </c>
      <c r="L93" s="37"/>
      <c r="M93" s="38"/>
      <c r="N93" s="89"/>
      <c r="O93" s="90"/>
      <c r="P93" s="90"/>
      <c r="Q93" s="204">
        <f>SUM(Q94:Q229)</f>
        <v>43072.750000000007</v>
      </c>
      <c r="R93" s="204">
        <f>SUM(R94:R229)</f>
        <v>0</v>
      </c>
      <c r="S93" s="90"/>
      <c r="T93" s="205">
        <f>SUM(T94:T229)</f>
        <v>0</v>
      </c>
      <c r="U93" s="90"/>
      <c r="V93" s="205">
        <f>SUM(V94:V229)</f>
        <v>0</v>
      </c>
      <c r="W93" s="90"/>
      <c r="X93" s="205">
        <f>SUM(X94:X229)</f>
        <v>0</v>
      </c>
      <c r="Y93" s="91"/>
      <c r="AT93" s="11" t="s">
        <v>73</v>
      </c>
      <c r="AU93" s="11" t="s">
        <v>110</v>
      </c>
      <c r="BK93" s="206">
        <f>SUM(BK94:BK229)</f>
        <v>43072.750000000007</v>
      </c>
    </row>
    <row r="94" s="1" customFormat="1" ht="22.5" customHeight="1">
      <c r="B94" s="36"/>
      <c r="C94" s="237" t="s">
        <v>82</v>
      </c>
      <c r="D94" s="237" t="s">
        <v>256</v>
      </c>
      <c r="E94" s="238" t="s">
        <v>1275</v>
      </c>
      <c r="F94" s="239" t="s">
        <v>1276</v>
      </c>
      <c r="G94" s="240" t="s">
        <v>147</v>
      </c>
      <c r="H94" s="241">
        <v>1</v>
      </c>
      <c r="I94" s="242">
        <v>16.690000000000001</v>
      </c>
      <c r="J94" s="243"/>
      <c r="K94" s="244">
        <f>ROUND(P94*H94,2)</f>
        <v>16.690000000000001</v>
      </c>
      <c r="L94" s="239" t="s">
        <v>148</v>
      </c>
      <c r="M94" s="245"/>
      <c r="N94" s="246" t="s">
        <v>1</v>
      </c>
      <c r="O94" s="230" t="s">
        <v>43</v>
      </c>
      <c r="P94" s="231">
        <f>I94+J94</f>
        <v>16.690000000000001</v>
      </c>
      <c r="Q94" s="231">
        <f>ROUND(I94*H94,2)</f>
        <v>16.690000000000001</v>
      </c>
      <c r="R94" s="231">
        <f>ROUND(J94*H94,2)</f>
        <v>0</v>
      </c>
      <c r="S94" s="77"/>
      <c r="T94" s="232">
        <f>S94*H94</f>
        <v>0</v>
      </c>
      <c r="U94" s="232">
        <v>0</v>
      </c>
      <c r="V94" s="232">
        <f>U94*H94</f>
        <v>0</v>
      </c>
      <c r="W94" s="232">
        <v>0</v>
      </c>
      <c r="X94" s="232">
        <f>W94*H94</f>
        <v>0</v>
      </c>
      <c r="Y94" s="233" t="s">
        <v>1</v>
      </c>
      <c r="AR94" s="11" t="s">
        <v>220</v>
      </c>
      <c r="AT94" s="11" t="s">
        <v>256</v>
      </c>
      <c r="AU94" s="11" t="s">
        <v>74</v>
      </c>
      <c r="AY94" s="11" t="s">
        <v>142</v>
      </c>
      <c r="BE94" s="130">
        <f>IF(O94="základní",K94,0)</f>
        <v>16.690000000000001</v>
      </c>
      <c r="BF94" s="130">
        <f>IF(O94="snížená",K94,0)</f>
        <v>0</v>
      </c>
      <c r="BG94" s="130">
        <f>IF(O94="zákl. přenesená",K94,0)</f>
        <v>0</v>
      </c>
      <c r="BH94" s="130">
        <f>IF(O94="sníž. přenesená",K94,0)</f>
        <v>0</v>
      </c>
      <c r="BI94" s="130">
        <f>IF(O94="nulová",K94,0)</f>
        <v>0</v>
      </c>
      <c r="BJ94" s="11" t="s">
        <v>82</v>
      </c>
      <c r="BK94" s="130">
        <f>ROUND(P94*H94,2)</f>
        <v>16.690000000000001</v>
      </c>
      <c r="BL94" s="11" t="s">
        <v>141</v>
      </c>
      <c r="BM94" s="11" t="s">
        <v>1277</v>
      </c>
    </row>
    <row r="95" s="1" customFormat="1">
      <c r="B95" s="36"/>
      <c r="C95" s="37"/>
      <c r="D95" s="234" t="s">
        <v>151</v>
      </c>
      <c r="E95" s="37"/>
      <c r="F95" s="235" t="s">
        <v>1276</v>
      </c>
      <c r="G95" s="37"/>
      <c r="H95" s="37"/>
      <c r="I95" s="145"/>
      <c r="J95" s="145"/>
      <c r="K95" s="37"/>
      <c r="L95" s="37"/>
      <c r="M95" s="38"/>
      <c r="N95" s="236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8"/>
      <c r="AT95" s="11" t="s">
        <v>151</v>
      </c>
      <c r="AU95" s="11" t="s">
        <v>74</v>
      </c>
    </row>
    <row r="96" s="1" customFormat="1" ht="22.5" customHeight="1">
      <c r="B96" s="36"/>
      <c r="C96" s="237" t="s">
        <v>84</v>
      </c>
      <c r="D96" s="237" t="s">
        <v>256</v>
      </c>
      <c r="E96" s="238" t="s">
        <v>1278</v>
      </c>
      <c r="F96" s="239" t="s">
        <v>1279</v>
      </c>
      <c r="G96" s="240" t="s">
        <v>147</v>
      </c>
      <c r="H96" s="241">
        <v>1</v>
      </c>
      <c r="I96" s="242">
        <v>777.64999999999998</v>
      </c>
      <c r="J96" s="243"/>
      <c r="K96" s="244">
        <f>ROUND(P96*H96,2)</f>
        <v>777.64999999999998</v>
      </c>
      <c r="L96" s="239" t="s">
        <v>148</v>
      </c>
      <c r="M96" s="245"/>
      <c r="N96" s="246" t="s">
        <v>1</v>
      </c>
      <c r="O96" s="230" t="s">
        <v>43</v>
      </c>
      <c r="P96" s="231">
        <f>I96+J96</f>
        <v>777.64999999999998</v>
      </c>
      <c r="Q96" s="231">
        <f>ROUND(I96*H96,2)</f>
        <v>777.64999999999998</v>
      </c>
      <c r="R96" s="231">
        <f>ROUND(J96*H96,2)</f>
        <v>0</v>
      </c>
      <c r="S96" s="77"/>
      <c r="T96" s="232">
        <f>S96*H96</f>
        <v>0</v>
      </c>
      <c r="U96" s="232">
        <v>0</v>
      </c>
      <c r="V96" s="232">
        <f>U96*H96</f>
        <v>0</v>
      </c>
      <c r="W96" s="232">
        <v>0</v>
      </c>
      <c r="X96" s="232">
        <f>W96*H96</f>
        <v>0</v>
      </c>
      <c r="Y96" s="233" t="s">
        <v>1</v>
      </c>
      <c r="AR96" s="11" t="s">
        <v>220</v>
      </c>
      <c r="AT96" s="11" t="s">
        <v>256</v>
      </c>
      <c r="AU96" s="11" t="s">
        <v>74</v>
      </c>
      <c r="AY96" s="11" t="s">
        <v>142</v>
      </c>
      <c r="BE96" s="130">
        <f>IF(O96="základní",K96,0)</f>
        <v>777.64999999999998</v>
      </c>
      <c r="BF96" s="130">
        <f>IF(O96="snížená",K96,0)</f>
        <v>0</v>
      </c>
      <c r="BG96" s="130">
        <f>IF(O96="zákl. přenesená",K96,0)</f>
        <v>0</v>
      </c>
      <c r="BH96" s="130">
        <f>IF(O96="sníž. přenesená",K96,0)</f>
        <v>0</v>
      </c>
      <c r="BI96" s="130">
        <f>IF(O96="nulová",K96,0)</f>
        <v>0</v>
      </c>
      <c r="BJ96" s="11" t="s">
        <v>82</v>
      </c>
      <c r="BK96" s="130">
        <f>ROUND(P96*H96,2)</f>
        <v>777.64999999999998</v>
      </c>
      <c r="BL96" s="11" t="s">
        <v>141</v>
      </c>
      <c r="BM96" s="11" t="s">
        <v>1280</v>
      </c>
    </row>
    <row r="97" s="1" customFormat="1">
      <c r="B97" s="36"/>
      <c r="C97" s="37"/>
      <c r="D97" s="234" t="s">
        <v>151</v>
      </c>
      <c r="E97" s="37"/>
      <c r="F97" s="235" t="s">
        <v>1279</v>
      </c>
      <c r="G97" s="37"/>
      <c r="H97" s="37"/>
      <c r="I97" s="145"/>
      <c r="J97" s="145"/>
      <c r="K97" s="37"/>
      <c r="L97" s="37"/>
      <c r="M97" s="38"/>
      <c r="N97" s="236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8"/>
      <c r="AT97" s="11" t="s">
        <v>151</v>
      </c>
      <c r="AU97" s="11" t="s">
        <v>74</v>
      </c>
    </row>
    <row r="98" s="1" customFormat="1" ht="22.5" customHeight="1">
      <c r="B98" s="36"/>
      <c r="C98" s="237" t="s">
        <v>196</v>
      </c>
      <c r="D98" s="237" t="s">
        <v>256</v>
      </c>
      <c r="E98" s="238" t="s">
        <v>1281</v>
      </c>
      <c r="F98" s="239" t="s">
        <v>1282</v>
      </c>
      <c r="G98" s="240" t="s">
        <v>147</v>
      </c>
      <c r="H98" s="241">
        <v>1</v>
      </c>
      <c r="I98" s="242">
        <v>95.790000000000006</v>
      </c>
      <c r="J98" s="243"/>
      <c r="K98" s="244">
        <f>ROUND(P98*H98,2)</f>
        <v>95.790000000000006</v>
      </c>
      <c r="L98" s="239" t="s">
        <v>148</v>
      </c>
      <c r="M98" s="245"/>
      <c r="N98" s="246" t="s">
        <v>1</v>
      </c>
      <c r="O98" s="230" t="s">
        <v>43</v>
      </c>
      <c r="P98" s="231">
        <f>I98+J98</f>
        <v>95.790000000000006</v>
      </c>
      <c r="Q98" s="231">
        <f>ROUND(I98*H98,2)</f>
        <v>95.790000000000006</v>
      </c>
      <c r="R98" s="231">
        <f>ROUND(J98*H98,2)</f>
        <v>0</v>
      </c>
      <c r="S98" s="77"/>
      <c r="T98" s="232">
        <f>S98*H98</f>
        <v>0</v>
      </c>
      <c r="U98" s="232">
        <v>0</v>
      </c>
      <c r="V98" s="232">
        <f>U98*H98</f>
        <v>0</v>
      </c>
      <c r="W98" s="232">
        <v>0</v>
      </c>
      <c r="X98" s="232">
        <f>W98*H98</f>
        <v>0</v>
      </c>
      <c r="Y98" s="233" t="s">
        <v>1</v>
      </c>
      <c r="AR98" s="11" t="s">
        <v>220</v>
      </c>
      <c r="AT98" s="11" t="s">
        <v>256</v>
      </c>
      <c r="AU98" s="11" t="s">
        <v>74</v>
      </c>
      <c r="AY98" s="11" t="s">
        <v>142</v>
      </c>
      <c r="BE98" s="130">
        <f>IF(O98="základní",K98,0)</f>
        <v>95.790000000000006</v>
      </c>
      <c r="BF98" s="130">
        <f>IF(O98="snížená",K98,0)</f>
        <v>0</v>
      </c>
      <c r="BG98" s="130">
        <f>IF(O98="zákl. přenesená",K98,0)</f>
        <v>0</v>
      </c>
      <c r="BH98" s="130">
        <f>IF(O98="sníž. přenesená",K98,0)</f>
        <v>0</v>
      </c>
      <c r="BI98" s="130">
        <f>IF(O98="nulová",K98,0)</f>
        <v>0</v>
      </c>
      <c r="BJ98" s="11" t="s">
        <v>82</v>
      </c>
      <c r="BK98" s="130">
        <f>ROUND(P98*H98,2)</f>
        <v>95.790000000000006</v>
      </c>
      <c r="BL98" s="11" t="s">
        <v>141</v>
      </c>
      <c r="BM98" s="11" t="s">
        <v>1283</v>
      </c>
    </row>
    <row r="99" s="1" customFormat="1">
      <c r="B99" s="36"/>
      <c r="C99" s="37"/>
      <c r="D99" s="234" t="s">
        <v>151</v>
      </c>
      <c r="E99" s="37"/>
      <c r="F99" s="235" t="s">
        <v>1282</v>
      </c>
      <c r="G99" s="37"/>
      <c r="H99" s="37"/>
      <c r="I99" s="145"/>
      <c r="J99" s="145"/>
      <c r="K99" s="37"/>
      <c r="L99" s="37"/>
      <c r="M99" s="38"/>
      <c r="N99" s="236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8"/>
      <c r="AT99" s="11" t="s">
        <v>151</v>
      </c>
      <c r="AU99" s="11" t="s">
        <v>74</v>
      </c>
    </row>
    <row r="100" s="1" customFormat="1" ht="22.5" customHeight="1">
      <c r="B100" s="36"/>
      <c r="C100" s="237" t="s">
        <v>141</v>
      </c>
      <c r="D100" s="237" t="s">
        <v>256</v>
      </c>
      <c r="E100" s="238" t="s">
        <v>1284</v>
      </c>
      <c r="F100" s="239" t="s">
        <v>1285</v>
      </c>
      <c r="G100" s="240" t="s">
        <v>147</v>
      </c>
      <c r="H100" s="241">
        <v>1</v>
      </c>
      <c r="I100" s="242">
        <v>15.449999999999999</v>
      </c>
      <c r="J100" s="243"/>
      <c r="K100" s="244">
        <f>ROUND(P100*H100,2)</f>
        <v>15.449999999999999</v>
      </c>
      <c r="L100" s="239" t="s">
        <v>148</v>
      </c>
      <c r="M100" s="245"/>
      <c r="N100" s="246" t="s">
        <v>1</v>
      </c>
      <c r="O100" s="230" t="s">
        <v>43</v>
      </c>
      <c r="P100" s="231">
        <f>I100+J100</f>
        <v>15.449999999999999</v>
      </c>
      <c r="Q100" s="231">
        <f>ROUND(I100*H100,2)</f>
        <v>15.449999999999999</v>
      </c>
      <c r="R100" s="231">
        <f>ROUND(J100*H100,2)</f>
        <v>0</v>
      </c>
      <c r="S100" s="77"/>
      <c r="T100" s="232">
        <f>S100*H100</f>
        <v>0</v>
      </c>
      <c r="U100" s="232">
        <v>0</v>
      </c>
      <c r="V100" s="232">
        <f>U100*H100</f>
        <v>0</v>
      </c>
      <c r="W100" s="232">
        <v>0</v>
      </c>
      <c r="X100" s="232">
        <f>W100*H100</f>
        <v>0</v>
      </c>
      <c r="Y100" s="233" t="s">
        <v>1</v>
      </c>
      <c r="AR100" s="11" t="s">
        <v>220</v>
      </c>
      <c r="AT100" s="11" t="s">
        <v>256</v>
      </c>
      <c r="AU100" s="11" t="s">
        <v>74</v>
      </c>
      <c r="AY100" s="11" t="s">
        <v>142</v>
      </c>
      <c r="BE100" s="130">
        <f>IF(O100="základní",K100,0)</f>
        <v>15.449999999999999</v>
      </c>
      <c r="BF100" s="130">
        <f>IF(O100="snížená",K100,0)</f>
        <v>0</v>
      </c>
      <c r="BG100" s="130">
        <f>IF(O100="zákl. přenesená",K100,0)</f>
        <v>0</v>
      </c>
      <c r="BH100" s="130">
        <f>IF(O100="sníž. přenesená",K100,0)</f>
        <v>0</v>
      </c>
      <c r="BI100" s="130">
        <f>IF(O100="nulová",K100,0)</f>
        <v>0</v>
      </c>
      <c r="BJ100" s="11" t="s">
        <v>82</v>
      </c>
      <c r="BK100" s="130">
        <f>ROUND(P100*H100,2)</f>
        <v>15.449999999999999</v>
      </c>
      <c r="BL100" s="11" t="s">
        <v>141</v>
      </c>
      <c r="BM100" s="11" t="s">
        <v>1286</v>
      </c>
    </row>
    <row r="101" s="1" customFormat="1">
      <c r="B101" s="36"/>
      <c r="C101" s="37"/>
      <c r="D101" s="234" t="s">
        <v>151</v>
      </c>
      <c r="E101" s="37"/>
      <c r="F101" s="235" t="s">
        <v>1285</v>
      </c>
      <c r="G101" s="37"/>
      <c r="H101" s="37"/>
      <c r="I101" s="145"/>
      <c r="J101" s="145"/>
      <c r="K101" s="37"/>
      <c r="L101" s="37"/>
      <c r="M101" s="38"/>
      <c r="N101" s="236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8"/>
      <c r="AT101" s="11" t="s">
        <v>151</v>
      </c>
      <c r="AU101" s="11" t="s">
        <v>74</v>
      </c>
    </row>
    <row r="102" s="1" customFormat="1" ht="22.5" customHeight="1">
      <c r="B102" s="36"/>
      <c r="C102" s="237" t="s">
        <v>205</v>
      </c>
      <c r="D102" s="237" t="s">
        <v>256</v>
      </c>
      <c r="E102" s="238" t="s">
        <v>1287</v>
      </c>
      <c r="F102" s="239" t="s">
        <v>1288</v>
      </c>
      <c r="G102" s="240" t="s">
        <v>147</v>
      </c>
      <c r="H102" s="241">
        <v>1</v>
      </c>
      <c r="I102" s="242">
        <v>567.52999999999997</v>
      </c>
      <c r="J102" s="243"/>
      <c r="K102" s="244">
        <f>ROUND(P102*H102,2)</f>
        <v>567.52999999999997</v>
      </c>
      <c r="L102" s="239" t="s">
        <v>148</v>
      </c>
      <c r="M102" s="245"/>
      <c r="N102" s="246" t="s">
        <v>1</v>
      </c>
      <c r="O102" s="230" t="s">
        <v>43</v>
      </c>
      <c r="P102" s="231">
        <f>I102+J102</f>
        <v>567.52999999999997</v>
      </c>
      <c r="Q102" s="231">
        <f>ROUND(I102*H102,2)</f>
        <v>567.52999999999997</v>
      </c>
      <c r="R102" s="231">
        <f>ROUND(J102*H102,2)</f>
        <v>0</v>
      </c>
      <c r="S102" s="77"/>
      <c r="T102" s="232">
        <f>S102*H102</f>
        <v>0</v>
      </c>
      <c r="U102" s="232">
        <v>0</v>
      </c>
      <c r="V102" s="232">
        <f>U102*H102</f>
        <v>0</v>
      </c>
      <c r="W102" s="232">
        <v>0</v>
      </c>
      <c r="X102" s="232">
        <f>W102*H102</f>
        <v>0</v>
      </c>
      <c r="Y102" s="233" t="s">
        <v>1</v>
      </c>
      <c r="AR102" s="11" t="s">
        <v>220</v>
      </c>
      <c r="AT102" s="11" t="s">
        <v>256</v>
      </c>
      <c r="AU102" s="11" t="s">
        <v>74</v>
      </c>
      <c r="AY102" s="11" t="s">
        <v>142</v>
      </c>
      <c r="BE102" s="130">
        <f>IF(O102="základní",K102,0)</f>
        <v>567.52999999999997</v>
      </c>
      <c r="BF102" s="130">
        <f>IF(O102="snížená",K102,0)</f>
        <v>0</v>
      </c>
      <c r="BG102" s="130">
        <f>IF(O102="zákl. přenesená",K102,0)</f>
        <v>0</v>
      </c>
      <c r="BH102" s="130">
        <f>IF(O102="sníž. přenesená",K102,0)</f>
        <v>0</v>
      </c>
      <c r="BI102" s="130">
        <f>IF(O102="nulová",K102,0)</f>
        <v>0</v>
      </c>
      <c r="BJ102" s="11" t="s">
        <v>82</v>
      </c>
      <c r="BK102" s="130">
        <f>ROUND(P102*H102,2)</f>
        <v>567.52999999999997</v>
      </c>
      <c r="BL102" s="11" t="s">
        <v>141</v>
      </c>
      <c r="BM102" s="11" t="s">
        <v>1289</v>
      </c>
    </row>
    <row r="103" s="1" customFormat="1">
      <c r="B103" s="36"/>
      <c r="C103" s="37"/>
      <c r="D103" s="234" t="s">
        <v>151</v>
      </c>
      <c r="E103" s="37"/>
      <c r="F103" s="235" t="s">
        <v>1288</v>
      </c>
      <c r="G103" s="37"/>
      <c r="H103" s="37"/>
      <c r="I103" s="145"/>
      <c r="J103" s="145"/>
      <c r="K103" s="37"/>
      <c r="L103" s="37"/>
      <c r="M103" s="38"/>
      <c r="N103" s="236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8"/>
      <c r="AT103" s="11" t="s">
        <v>151</v>
      </c>
      <c r="AU103" s="11" t="s">
        <v>74</v>
      </c>
    </row>
    <row r="104" s="1" customFormat="1" ht="22.5" customHeight="1">
      <c r="B104" s="36"/>
      <c r="C104" s="237" t="s">
        <v>210</v>
      </c>
      <c r="D104" s="237" t="s">
        <v>256</v>
      </c>
      <c r="E104" s="238" t="s">
        <v>1290</v>
      </c>
      <c r="F104" s="239" t="s">
        <v>1291</v>
      </c>
      <c r="G104" s="240" t="s">
        <v>147</v>
      </c>
      <c r="H104" s="241">
        <v>1</v>
      </c>
      <c r="I104" s="242">
        <v>36.049999999999997</v>
      </c>
      <c r="J104" s="243"/>
      <c r="K104" s="244">
        <f>ROUND(P104*H104,2)</f>
        <v>36.049999999999997</v>
      </c>
      <c r="L104" s="239" t="s">
        <v>148</v>
      </c>
      <c r="M104" s="245"/>
      <c r="N104" s="246" t="s">
        <v>1</v>
      </c>
      <c r="O104" s="230" t="s">
        <v>43</v>
      </c>
      <c r="P104" s="231">
        <f>I104+J104</f>
        <v>36.049999999999997</v>
      </c>
      <c r="Q104" s="231">
        <f>ROUND(I104*H104,2)</f>
        <v>36.049999999999997</v>
      </c>
      <c r="R104" s="231">
        <f>ROUND(J104*H104,2)</f>
        <v>0</v>
      </c>
      <c r="S104" s="77"/>
      <c r="T104" s="232">
        <f>S104*H104</f>
        <v>0</v>
      </c>
      <c r="U104" s="232">
        <v>0</v>
      </c>
      <c r="V104" s="232">
        <f>U104*H104</f>
        <v>0</v>
      </c>
      <c r="W104" s="232">
        <v>0</v>
      </c>
      <c r="X104" s="232">
        <f>W104*H104</f>
        <v>0</v>
      </c>
      <c r="Y104" s="233" t="s">
        <v>1</v>
      </c>
      <c r="AR104" s="11" t="s">
        <v>220</v>
      </c>
      <c r="AT104" s="11" t="s">
        <v>256</v>
      </c>
      <c r="AU104" s="11" t="s">
        <v>74</v>
      </c>
      <c r="AY104" s="11" t="s">
        <v>142</v>
      </c>
      <c r="BE104" s="130">
        <f>IF(O104="základní",K104,0)</f>
        <v>36.049999999999997</v>
      </c>
      <c r="BF104" s="130">
        <f>IF(O104="snížená",K104,0)</f>
        <v>0</v>
      </c>
      <c r="BG104" s="130">
        <f>IF(O104="zákl. přenesená",K104,0)</f>
        <v>0</v>
      </c>
      <c r="BH104" s="130">
        <f>IF(O104="sníž. přenesená",K104,0)</f>
        <v>0</v>
      </c>
      <c r="BI104" s="130">
        <f>IF(O104="nulová",K104,0)</f>
        <v>0</v>
      </c>
      <c r="BJ104" s="11" t="s">
        <v>82</v>
      </c>
      <c r="BK104" s="130">
        <f>ROUND(P104*H104,2)</f>
        <v>36.049999999999997</v>
      </c>
      <c r="BL104" s="11" t="s">
        <v>141</v>
      </c>
      <c r="BM104" s="11" t="s">
        <v>1292</v>
      </c>
    </row>
    <row r="105" s="1" customFormat="1">
      <c r="B105" s="36"/>
      <c r="C105" s="37"/>
      <c r="D105" s="234" t="s">
        <v>151</v>
      </c>
      <c r="E105" s="37"/>
      <c r="F105" s="235" t="s">
        <v>1291</v>
      </c>
      <c r="G105" s="37"/>
      <c r="H105" s="37"/>
      <c r="I105" s="145"/>
      <c r="J105" s="145"/>
      <c r="K105" s="37"/>
      <c r="L105" s="37"/>
      <c r="M105" s="38"/>
      <c r="N105" s="236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8"/>
      <c r="AT105" s="11" t="s">
        <v>151</v>
      </c>
      <c r="AU105" s="11" t="s">
        <v>74</v>
      </c>
    </row>
    <row r="106" s="1" customFormat="1" ht="22.5" customHeight="1">
      <c r="B106" s="36"/>
      <c r="C106" s="237" t="s">
        <v>215</v>
      </c>
      <c r="D106" s="237" t="s">
        <v>256</v>
      </c>
      <c r="E106" s="238" t="s">
        <v>1293</v>
      </c>
      <c r="F106" s="239" t="s">
        <v>1294</v>
      </c>
      <c r="G106" s="240" t="s">
        <v>147</v>
      </c>
      <c r="H106" s="241">
        <v>1</v>
      </c>
      <c r="I106" s="242">
        <v>15.449999999999999</v>
      </c>
      <c r="J106" s="243"/>
      <c r="K106" s="244">
        <f>ROUND(P106*H106,2)</f>
        <v>15.449999999999999</v>
      </c>
      <c r="L106" s="239" t="s">
        <v>148</v>
      </c>
      <c r="M106" s="245"/>
      <c r="N106" s="246" t="s">
        <v>1</v>
      </c>
      <c r="O106" s="230" t="s">
        <v>43</v>
      </c>
      <c r="P106" s="231">
        <f>I106+J106</f>
        <v>15.449999999999999</v>
      </c>
      <c r="Q106" s="231">
        <f>ROUND(I106*H106,2)</f>
        <v>15.449999999999999</v>
      </c>
      <c r="R106" s="231">
        <f>ROUND(J106*H106,2)</f>
        <v>0</v>
      </c>
      <c r="S106" s="77"/>
      <c r="T106" s="232">
        <f>S106*H106</f>
        <v>0</v>
      </c>
      <c r="U106" s="232">
        <v>0</v>
      </c>
      <c r="V106" s="232">
        <f>U106*H106</f>
        <v>0</v>
      </c>
      <c r="W106" s="232">
        <v>0</v>
      </c>
      <c r="X106" s="232">
        <f>W106*H106</f>
        <v>0</v>
      </c>
      <c r="Y106" s="233" t="s">
        <v>1</v>
      </c>
      <c r="AR106" s="11" t="s">
        <v>220</v>
      </c>
      <c r="AT106" s="11" t="s">
        <v>256</v>
      </c>
      <c r="AU106" s="11" t="s">
        <v>74</v>
      </c>
      <c r="AY106" s="11" t="s">
        <v>142</v>
      </c>
      <c r="BE106" s="130">
        <f>IF(O106="základní",K106,0)</f>
        <v>15.449999999999999</v>
      </c>
      <c r="BF106" s="130">
        <f>IF(O106="snížená",K106,0)</f>
        <v>0</v>
      </c>
      <c r="BG106" s="130">
        <f>IF(O106="zákl. přenesená",K106,0)</f>
        <v>0</v>
      </c>
      <c r="BH106" s="130">
        <f>IF(O106="sníž. přenesená",K106,0)</f>
        <v>0</v>
      </c>
      <c r="BI106" s="130">
        <f>IF(O106="nulová",K106,0)</f>
        <v>0</v>
      </c>
      <c r="BJ106" s="11" t="s">
        <v>82</v>
      </c>
      <c r="BK106" s="130">
        <f>ROUND(P106*H106,2)</f>
        <v>15.449999999999999</v>
      </c>
      <c r="BL106" s="11" t="s">
        <v>141</v>
      </c>
      <c r="BM106" s="11" t="s">
        <v>1295</v>
      </c>
    </row>
    <row r="107" s="1" customFormat="1">
      <c r="B107" s="36"/>
      <c r="C107" s="37"/>
      <c r="D107" s="234" t="s">
        <v>151</v>
      </c>
      <c r="E107" s="37"/>
      <c r="F107" s="235" t="s">
        <v>1294</v>
      </c>
      <c r="G107" s="37"/>
      <c r="H107" s="37"/>
      <c r="I107" s="145"/>
      <c r="J107" s="145"/>
      <c r="K107" s="37"/>
      <c r="L107" s="37"/>
      <c r="M107" s="38"/>
      <c r="N107" s="236"/>
      <c r="O107" s="77"/>
      <c r="P107" s="77"/>
      <c r="Q107" s="77"/>
      <c r="R107" s="77"/>
      <c r="S107" s="77"/>
      <c r="T107" s="77"/>
      <c r="U107" s="77"/>
      <c r="V107" s="77"/>
      <c r="W107" s="77"/>
      <c r="X107" s="77"/>
      <c r="Y107" s="78"/>
      <c r="AT107" s="11" t="s">
        <v>151</v>
      </c>
      <c r="AU107" s="11" t="s">
        <v>74</v>
      </c>
    </row>
    <row r="108" s="1" customFormat="1" ht="22.5" customHeight="1">
      <c r="B108" s="36"/>
      <c r="C108" s="237" t="s">
        <v>220</v>
      </c>
      <c r="D108" s="237" t="s">
        <v>256</v>
      </c>
      <c r="E108" s="238" t="s">
        <v>1296</v>
      </c>
      <c r="F108" s="239" t="s">
        <v>1297</v>
      </c>
      <c r="G108" s="240" t="s">
        <v>147</v>
      </c>
      <c r="H108" s="241">
        <v>1</v>
      </c>
      <c r="I108" s="242">
        <v>41.200000000000003</v>
      </c>
      <c r="J108" s="243"/>
      <c r="K108" s="244">
        <f>ROUND(P108*H108,2)</f>
        <v>41.200000000000003</v>
      </c>
      <c r="L108" s="239" t="s">
        <v>148</v>
      </c>
      <c r="M108" s="245"/>
      <c r="N108" s="246" t="s">
        <v>1</v>
      </c>
      <c r="O108" s="230" t="s">
        <v>43</v>
      </c>
      <c r="P108" s="231">
        <f>I108+J108</f>
        <v>41.200000000000003</v>
      </c>
      <c r="Q108" s="231">
        <f>ROUND(I108*H108,2)</f>
        <v>41.200000000000003</v>
      </c>
      <c r="R108" s="231">
        <f>ROUND(J108*H108,2)</f>
        <v>0</v>
      </c>
      <c r="S108" s="77"/>
      <c r="T108" s="232">
        <f>S108*H108</f>
        <v>0</v>
      </c>
      <c r="U108" s="232">
        <v>0</v>
      </c>
      <c r="V108" s="232">
        <f>U108*H108</f>
        <v>0</v>
      </c>
      <c r="W108" s="232">
        <v>0</v>
      </c>
      <c r="X108" s="232">
        <f>W108*H108</f>
        <v>0</v>
      </c>
      <c r="Y108" s="233" t="s">
        <v>1</v>
      </c>
      <c r="AR108" s="11" t="s">
        <v>220</v>
      </c>
      <c r="AT108" s="11" t="s">
        <v>256</v>
      </c>
      <c r="AU108" s="11" t="s">
        <v>74</v>
      </c>
      <c r="AY108" s="11" t="s">
        <v>142</v>
      </c>
      <c r="BE108" s="130">
        <f>IF(O108="základní",K108,0)</f>
        <v>41.200000000000003</v>
      </c>
      <c r="BF108" s="130">
        <f>IF(O108="snížená",K108,0)</f>
        <v>0</v>
      </c>
      <c r="BG108" s="130">
        <f>IF(O108="zákl. přenesená",K108,0)</f>
        <v>0</v>
      </c>
      <c r="BH108" s="130">
        <f>IF(O108="sníž. přenesená",K108,0)</f>
        <v>0</v>
      </c>
      <c r="BI108" s="130">
        <f>IF(O108="nulová",K108,0)</f>
        <v>0</v>
      </c>
      <c r="BJ108" s="11" t="s">
        <v>82</v>
      </c>
      <c r="BK108" s="130">
        <f>ROUND(P108*H108,2)</f>
        <v>41.200000000000003</v>
      </c>
      <c r="BL108" s="11" t="s">
        <v>141</v>
      </c>
      <c r="BM108" s="11" t="s">
        <v>1298</v>
      </c>
    </row>
    <row r="109" s="1" customFormat="1">
      <c r="B109" s="36"/>
      <c r="C109" s="37"/>
      <c r="D109" s="234" t="s">
        <v>151</v>
      </c>
      <c r="E109" s="37"/>
      <c r="F109" s="235" t="s">
        <v>1297</v>
      </c>
      <c r="G109" s="37"/>
      <c r="H109" s="37"/>
      <c r="I109" s="145"/>
      <c r="J109" s="145"/>
      <c r="K109" s="37"/>
      <c r="L109" s="37"/>
      <c r="M109" s="38"/>
      <c r="N109" s="236"/>
      <c r="O109" s="77"/>
      <c r="P109" s="77"/>
      <c r="Q109" s="77"/>
      <c r="R109" s="77"/>
      <c r="S109" s="77"/>
      <c r="T109" s="77"/>
      <c r="U109" s="77"/>
      <c r="V109" s="77"/>
      <c r="W109" s="77"/>
      <c r="X109" s="77"/>
      <c r="Y109" s="78"/>
      <c r="AT109" s="11" t="s">
        <v>151</v>
      </c>
      <c r="AU109" s="11" t="s">
        <v>74</v>
      </c>
    </row>
    <row r="110" s="1" customFormat="1" ht="22.5" customHeight="1">
      <c r="B110" s="36"/>
      <c r="C110" s="237" t="s">
        <v>225</v>
      </c>
      <c r="D110" s="237" t="s">
        <v>256</v>
      </c>
      <c r="E110" s="238" t="s">
        <v>1299</v>
      </c>
      <c r="F110" s="239" t="s">
        <v>1300</v>
      </c>
      <c r="G110" s="240" t="s">
        <v>147</v>
      </c>
      <c r="H110" s="241">
        <v>1</v>
      </c>
      <c r="I110" s="242">
        <v>101.97</v>
      </c>
      <c r="J110" s="243"/>
      <c r="K110" s="244">
        <f>ROUND(P110*H110,2)</f>
        <v>101.97</v>
      </c>
      <c r="L110" s="239" t="s">
        <v>148</v>
      </c>
      <c r="M110" s="245"/>
      <c r="N110" s="246" t="s">
        <v>1</v>
      </c>
      <c r="O110" s="230" t="s">
        <v>43</v>
      </c>
      <c r="P110" s="231">
        <f>I110+J110</f>
        <v>101.97</v>
      </c>
      <c r="Q110" s="231">
        <f>ROUND(I110*H110,2)</f>
        <v>101.97</v>
      </c>
      <c r="R110" s="231">
        <f>ROUND(J110*H110,2)</f>
        <v>0</v>
      </c>
      <c r="S110" s="77"/>
      <c r="T110" s="232">
        <f>S110*H110</f>
        <v>0</v>
      </c>
      <c r="U110" s="232">
        <v>0</v>
      </c>
      <c r="V110" s="232">
        <f>U110*H110</f>
        <v>0</v>
      </c>
      <c r="W110" s="232">
        <v>0</v>
      </c>
      <c r="X110" s="232">
        <f>W110*H110</f>
        <v>0</v>
      </c>
      <c r="Y110" s="233" t="s">
        <v>1</v>
      </c>
      <c r="AR110" s="11" t="s">
        <v>220</v>
      </c>
      <c r="AT110" s="11" t="s">
        <v>256</v>
      </c>
      <c r="AU110" s="11" t="s">
        <v>74</v>
      </c>
      <c r="AY110" s="11" t="s">
        <v>142</v>
      </c>
      <c r="BE110" s="130">
        <f>IF(O110="základní",K110,0)</f>
        <v>101.97</v>
      </c>
      <c r="BF110" s="130">
        <f>IF(O110="snížená",K110,0)</f>
        <v>0</v>
      </c>
      <c r="BG110" s="130">
        <f>IF(O110="zákl. přenesená",K110,0)</f>
        <v>0</v>
      </c>
      <c r="BH110" s="130">
        <f>IF(O110="sníž. přenesená",K110,0)</f>
        <v>0</v>
      </c>
      <c r="BI110" s="130">
        <f>IF(O110="nulová",K110,0)</f>
        <v>0</v>
      </c>
      <c r="BJ110" s="11" t="s">
        <v>82</v>
      </c>
      <c r="BK110" s="130">
        <f>ROUND(P110*H110,2)</f>
        <v>101.97</v>
      </c>
      <c r="BL110" s="11" t="s">
        <v>141</v>
      </c>
      <c r="BM110" s="11" t="s">
        <v>1301</v>
      </c>
    </row>
    <row r="111" s="1" customFormat="1">
      <c r="B111" s="36"/>
      <c r="C111" s="37"/>
      <c r="D111" s="234" t="s">
        <v>151</v>
      </c>
      <c r="E111" s="37"/>
      <c r="F111" s="235" t="s">
        <v>1300</v>
      </c>
      <c r="G111" s="37"/>
      <c r="H111" s="37"/>
      <c r="I111" s="145"/>
      <c r="J111" s="145"/>
      <c r="K111" s="37"/>
      <c r="L111" s="37"/>
      <c r="M111" s="38"/>
      <c r="N111" s="236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8"/>
      <c r="AT111" s="11" t="s">
        <v>151</v>
      </c>
      <c r="AU111" s="11" t="s">
        <v>74</v>
      </c>
    </row>
    <row r="112" s="1" customFormat="1" ht="22.5" customHeight="1">
      <c r="B112" s="36"/>
      <c r="C112" s="237" t="s">
        <v>230</v>
      </c>
      <c r="D112" s="237" t="s">
        <v>256</v>
      </c>
      <c r="E112" s="238" t="s">
        <v>1302</v>
      </c>
      <c r="F112" s="239" t="s">
        <v>1303</v>
      </c>
      <c r="G112" s="240" t="s">
        <v>147</v>
      </c>
      <c r="H112" s="241">
        <v>1</v>
      </c>
      <c r="I112" s="242">
        <v>99.909999999999997</v>
      </c>
      <c r="J112" s="243"/>
      <c r="K112" s="244">
        <f>ROUND(P112*H112,2)</f>
        <v>99.909999999999997</v>
      </c>
      <c r="L112" s="239" t="s">
        <v>148</v>
      </c>
      <c r="M112" s="245"/>
      <c r="N112" s="246" t="s">
        <v>1</v>
      </c>
      <c r="O112" s="230" t="s">
        <v>43</v>
      </c>
      <c r="P112" s="231">
        <f>I112+J112</f>
        <v>99.909999999999997</v>
      </c>
      <c r="Q112" s="231">
        <f>ROUND(I112*H112,2)</f>
        <v>99.909999999999997</v>
      </c>
      <c r="R112" s="231">
        <f>ROUND(J112*H112,2)</f>
        <v>0</v>
      </c>
      <c r="S112" s="77"/>
      <c r="T112" s="232">
        <f>S112*H112</f>
        <v>0</v>
      </c>
      <c r="U112" s="232">
        <v>0</v>
      </c>
      <c r="V112" s="232">
        <f>U112*H112</f>
        <v>0</v>
      </c>
      <c r="W112" s="232">
        <v>0</v>
      </c>
      <c r="X112" s="232">
        <f>W112*H112</f>
        <v>0</v>
      </c>
      <c r="Y112" s="233" t="s">
        <v>1</v>
      </c>
      <c r="AR112" s="11" t="s">
        <v>220</v>
      </c>
      <c r="AT112" s="11" t="s">
        <v>256</v>
      </c>
      <c r="AU112" s="11" t="s">
        <v>74</v>
      </c>
      <c r="AY112" s="11" t="s">
        <v>142</v>
      </c>
      <c r="BE112" s="130">
        <f>IF(O112="základní",K112,0)</f>
        <v>99.909999999999997</v>
      </c>
      <c r="BF112" s="130">
        <f>IF(O112="snížená",K112,0)</f>
        <v>0</v>
      </c>
      <c r="BG112" s="130">
        <f>IF(O112="zákl. přenesená",K112,0)</f>
        <v>0</v>
      </c>
      <c r="BH112" s="130">
        <f>IF(O112="sníž. přenesená",K112,0)</f>
        <v>0</v>
      </c>
      <c r="BI112" s="130">
        <f>IF(O112="nulová",K112,0)</f>
        <v>0</v>
      </c>
      <c r="BJ112" s="11" t="s">
        <v>82</v>
      </c>
      <c r="BK112" s="130">
        <f>ROUND(P112*H112,2)</f>
        <v>99.909999999999997</v>
      </c>
      <c r="BL112" s="11" t="s">
        <v>141</v>
      </c>
      <c r="BM112" s="11" t="s">
        <v>1304</v>
      </c>
    </row>
    <row r="113" s="1" customFormat="1">
      <c r="B113" s="36"/>
      <c r="C113" s="37"/>
      <c r="D113" s="234" t="s">
        <v>151</v>
      </c>
      <c r="E113" s="37"/>
      <c r="F113" s="235" t="s">
        <v>1303</v>
      </c>
      <c r="G113" s="37"/>
      <c r="H113" s="37"/>
      <c r="I113" s="145"/>
      <c r="J113" s="145"/>
      <c r="K113" s="37"/>
      <c r="L113" s="37"/>
      <c r="M113" s="38"/>
      <c r="N113" s="236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8"/>
      <c r="AT113" s="11" t="s">
        <v>151</v>
      </c>
      <c r="AU113" s="11" t="s">
        <v>74</v>
      </c>
    </row>
    <row r="114" s="1" customFormat="1" ht="22.5" customHeight="1">
      <c r="B114" s="36"/>
      <c r="C114" s="237" t="s">
        <v>235</v>
      </c>
      <c r="D114" s="237" t="s">
        <v>256</v>
      </c>
      <c r="E114" s="238" t="s">
        <v>1305</v>
      </c>
      <c r="F114" s="239" t="s">
        <v>1306</v>
      </c>
      <c r="G114" s="240" t="s">
        <v>147</v>
      </c>
      <c r="H114" s="241">
        <v>1</v>
      </c>
      <c r="I114" s="242">
        <v>99.909999999999997</v>
      </c>
      <c r="J114" s="243"/>
      <c r="K114" s="244">
        <f>ROUND(P114*H114,2)</f>
        <v>99.909999999999997</v>
      </c>
      <c r="L114" s="239" t="s">
        <v>148</v>
      </c>
      <c r="M114" s="245"/>
      <c r="N114" s="246" t="s">
        <v>1</v>
      </c>
      <c r="O114" s="230" t="s">
        <v>43</v>
      </c>
      <c r="P114" s="231">
        <f>I114+J114</f>
        <v>99.909999999999997</v>
      </c>
      <c r="Q114" s="231">
        <f>ROUND(I114*H114,2)</f>
        <v>99.909999999999997</v>
      </c>
      <c r="R114" s="231">
        <f>ROUND(J114*H114,2)</f>
        <v>0</v>
      </c>
      <c r="S114" s="77"/>
      <c r="T114" s="232">
        <f>S114*H114</f>
        <v>0</v>
      </c>
      <c r="U114" s="232">
        <v>0</v>
      </c>
      <c r="V114" s="232">
        <f>U114*H114</f>
        <v>0</v>
      </c>
      <c r="W114" s="232">
        <v>0</v>
      </c>
      <c r="X114" s="232">
        <f>W114*H114</f>
        <v>0</v>
      </c>
      <c r="Y114" s="233" t="s">
        <v>1</v>
      </c>
      <c r="AR114" s="11" t="s">
        <v>220</v>
      </c>
      <c r="AT114" s="11" t="s">
        <v>256</v>
      </c>
      <c r="AU114" s="11" t="s">
        <v>74</v>
      </c>
      <c r="AY114" s="11" t="s">
        <v>142</v>
      </c>
      <c r="BE114" s="130">
        <f>IF(O114="základní",K114,0)</f>
        <v>99.909999999999997</v>
      </c>
      <c r="BF114" s="130">
        <f>IF(O114="snížená",K114,0)</f>
        <v>0</v>
      </c>
      <c r="BG114" s="130">
        <f>IF(O114="zákl. přenesená",K114,0)</f>
        <v>0</v>
      </c>
      <c r="BH114" s="130">
        <f>IF(O114="sníž. přenesená",K114,0)</f>
        <v>0</v>
      </c>
      <c r="BI114" s="130">
        <f>IF(O114="nulová",K114,0)</f>
        <v>0</v>
      </c>
      <c r="BJ114" s="11" t="s">
        <v>82</v>
      </c>
      <c r="BK114" s="130">
        <f>ROUND(P114*H114,2)</f>
        <v>99.909999999999997</v>
      </c>
      <c r="BL114" s="11" t="s">
        <v>141</v>
      </c>
      <c r="BM114" s="11" t="s">
        <v>1307</v>
      </c>
    </row>
    <row r="115" s="1" customFormat="1">
      <c r="B115" s="36"/>
      <c r="C115" s="37"/>
      <c r="D115" s="234" t="s">
        <v>151</v>
      </c>
      <c r="E115" s="37"/>
      <c r="F115" s="235" t="s">
        <v>1306</v>
      </c>
      <c r="G115" s="37"/>
      <c r="H115" s="37"/>
      <c r="I115" s="145"/>
      <c r="J115" s="145"/>
      <c r="K115" s="37"/>
      <c r="L115" s="37"/>
      <c r="M115" s="38"/>
      <c r="N115" s="236"/>
      <c r="O115" s="77"/>
      <c r="P115" s="77"/>
      <c r="Q115" s="77"/>
      <c r="R115" s="77"/>
      <c r="S115" s="77"/>
      <c r="T115" s="77"/>
      <c r="U115" s="77"/>
      <c r="V115" s="77"/>
      <c r="W115" s="77"/>
      <c r="X115" s="77"/>
      <c r="Y115" s="78"/>
      <c r="AT115" s="11" t="s">
        <v>151</v>
      </c>
      <c r="AU115" s="11" t="s">
        <v>74</v>
      </c>
    </row>
    <row r="116" s="1" customFormat="1" ht="22.5" customHeight="1">
      <c r="B116" s="36"/>
      <c r="C116" s="237" t="s">
        <v>240</v>
      </c>
      <c r="D116" s="237" t="s">
        <v>256</v>
      </c>
      <c r="E116" s="238" t="s">
        <v>1308</v>
      </c>
      <c r="F116" s="239" t="s">
        <v>1309</v>
      </c>
      <c r="G116" s="240" t="s">
        <v>147</v>
      </c>
      <c r="H116" s="241">
        <v>1</v>
      </c>
      <c r="I116" s="242">
        <v>1297.8</v>
      </c>
      <c r="J116" s="243"/>
      <c r="K116" s="244">
        <f>ROUND(P116*H116,2)</f>
        <v>1297.8</v>
      </c>
      <c r="L116" s="239" t="s">
        <v>148</v>
      </c>
      <c r="M116" s="245"/>
      <c r="N116" s="246" t="s">
        <v>1</v>
      </c>
      <c r="O116" s="230" t="s">
        <v>43</v>
      </c>
      <c r="P116" s="231">
        <f>I116+J116</f>
        <v>1297.8</v>
      </c>
      <c r="Q116" s="231">
        <f>ROUND(I116*H116,2)</f>
        <v>1297.8</v>
      </c>
      <c r="R116" s="231">
        <f>ROUND(J116*H116,2)</f>
        <v>0</v>
      </c>
      <c r="S116" s="77"/>
      <c r="T116" s="232">
        <f>S116*H116</f>
        <v>0</v>
      </c>
      <c r="U116" s="232">
        <v>0</v>
      </c>
      <c r="V116" s="232">
        <f>U116*H116</f>
        <v>0</v>
      </c>
      <c r="W116" s="232">
        <v>0</v>
      </c>
      <c r="X116" s="232">
        <f>W116*H116</f>
        <v>0</v>
      </c>
      <c r="Y116" s="233" t="s">
        <v>1</v>
      </c>
      <c r="AR116" s="11" t="s">
        <v>220</v>
      </c>
      <c r="AT116" s="11" t="s">
        <v>256</v>
      </c>
      <c r="AU116" s="11" t="s">
        <v>74</v>
      </c>
      <c r="AY116" s="11" t="s">
        <v>142</v>
      </c>
      <c r="BE116" s="130">
        <f>IF(O116="základní",K116,0)</f>
        <v>1297.8</v>
      </c>
      <c r="BF116" s="130">
        <f>IF(O116="snížená",K116,0)</f>
        <v>0</v>
      </c>
      <c r="BG116" s="130">
        <f>IF(O116="zákl. přenesená",K116,0)</f>
        <v>0</v>
      </c>
      <c r="BH116" s="130">
        <f>IF(O116="sníž. přenesená",K116,0)</f>
        <v>0</v>
      </c>
      <c r="BI116" s="130">
        <f>IF(O116="nulová",K116,0)</f>
        <v>0</v>
      </c>
      <c r="BJ116" s="11" t="s">
        <v>82</v>
      </c>
      <c r="BK116" s="130">
        <f>ROUND(P116*H116,2)</f>
        <v>1297.8</v>
      </c>
      <c r="BL116" s="11" t="s">
        <v>141</v>
      </c>
      <c r="BM116" s="11" t="s">
        <v>1310</v>
      </c>
    </row>
    <row r="117" s="1" customFormat="1">
      <c r="B117" s="36"/>
      <c r="C117" s="37"/>
      <c r="D117" s="234" t="s">
        <v>151</v>
      </c>
      <c r="E117" s="37"/>
      <c r="F117" s="235" t="s">
        <v>1309</v>
      </c>
      <c r="G117" s="37"/>
      <c r="H117" s="37"/>
      <c r="I117" s="145"/>
      <c r="J117" s="145"/>
      <c r="K117" s="37"/>
      <c r="L117" s="37"/>
      <c r="M117" s="38"/>
      <c r="N117" s="236"/>
      <c r="O117" s="77"/>
      <c r="P117" s="77"/>
      <c r="Q117" s="77"/>
      <c r="R117" s="77"/>
      <c r="S117" s="77"/>
      <c r="T117" s="77"/>
      <c r="U117" s="77"/>
      <c r="V117" s="77"/>
      <c r="W117" s="77"/>
      <c r="X117" s="77"/>
      <c r="Y117" s="78"/>
      <c r="AT117" s="11" t="s">
        <v>151</v>
      </c>
      <c r="AU117" s="11" t="s">
        <v>74</v>
      </c>
    </row>
    <row r="118" s="1" customFormat="1" ht="22.5" customHeight="1">
      <c r="B118" s="36"/>
      <c r="C118" s="237" t="s">
        <v>245</v>
      </c>
      <c r="D118" s="237" t="s">
        <v>256</v>
      </c>
      <c r="E118" s="238" t="s">
        <v>1311</v>
      </c>
      <c r="F118" s="239" t="s">
        <v>1312</v>
      </c>
      <c r="G118" s="240" t="s">
        <v>147</v>
      </c>
      <c r="H118" s="241">
        <v>1</v>
      </c>
      <c r="I118" s="242">
        <v>1081.5</v>
      </c>
      <c r="J118" s="243"/>
      <c r="K118" s="244">
        <f>ROUND(P118*H118,2)</f>
        <v>1081.5</v>
      </c>
      <c r="L118" s="239" t="s">
        <v>148</v>
      </c>
      <c r="M118" s="245"/>
      <c r="N118" s="246" t="s">
        <v>1</v>
      </c>
      <c r="O118" s="230" t="s">
        <v>43</v>
      </c>
      <c r="P118" s="231">
        <f>I118+J118</f>
        <v>1081.5</v>
      </c>
      <c r="Q118" s="231">
        <f>ROUND(I118*H118,2)</f>
        <v>1081.5</v>
      </c>
      <c r="R118" s="231">
        <f>ROUND(J118*H118,2)</f>
        <v>0</v>
      </c>
      <c r="S118" s="77"/>
      <c r="T118" s="232">
        <f>S118*H118</f>
        <v>0</v>
      </c>
      <c r="U118" s="232">
        <v>0</v>
      </c>
      <c r="V118" s="232">
        <f>U118*H118</f>
        <v>0</v>
      </c>
      <c r="W118" s="232">
        <v>0</v>
      </c>
      <c r="X118" s="232">
        <f>W118*H118</f>
        <v>0</v>
      </c>
      <c r="Y118" s="233" t="s">
        <v>1</v>
      </c>
      <c r="AR118" s="11" t="s">
        <v>220</v>
      </c>
      <c r="AT118" s="11" t="s">
        <v>256</v>
      </c>
      <c r="AU118" s="11" t="s">
        <v>74</v>
      </c>
      <c r="AY118" s="11" t="s">
        <v>142</v>
      </c>
      <c r="BE118" s="130">
        <f>IF(O118="základní",K118,0)</f>
        <v>1081.5</v>
      </c>
      <c r="BF118" s="130">
        <f>IF(O118="snížená",K118,0)</f>
        <v>0</v>
      </c>
      <c r="BG118" s="130">
        <f>IF(O118="zákl. přenesená",K118,0)</f>
        <v>0</v>
      </c>
      <c r="BH118" s="130">
        <f>IF(O118="sníž. přenesená",K118,0)</f>
        <v>0</v>
      </c>
      <c r="BI118" s="130">
        <f>IF(O118="nulová",K118,0)</f>
        <v>0</v>
      </c>
      <c r="BJ118" s="11" t="s">
        <v>82</v>
      </c>
      <c r="BK118" s="130">
        <f>ROUND(P118*H118,2)</f>
        <v>1081.5</v>
      </c>
      <c r="BL118" s="11" t="s">
        <v>141</v>
      </c>
      <c r="BM118" s="11" t="s">
        <v>1313</v>
      </c>
    </row>
    <row r="119" s="1" customFormat="1">
      <c r="B119" s="36"/>
      <c r="C119" s="37"/>
      <c r="D119" s="234" t="s">
        <v>151</v>
      </c>
      <c r="E119" s="37"/>
      <c r="F119" s="235" t="s">
        <v>1312</v>
      </c>
      <c r="G119" s="37"/>
      <c r="H119" s="37"/>
      <c r="I119" s="145"/>
      <c r="J119" s="145"/>
      <c r="K119" s="37"/>
      <c r="L119" s="37"/>
      <c r="M119" s="38"/>
      <c r="N119" s="236"/>
      <c r="O119" s="77"/>
      <c r="P119" s="77"/>
      <c r="Q119" s="77"/>
      <c r="R119" s="77"/>
      <c r="S119" s="77"/>
      <c r="T119" s="77"/>
      <c r="U119" s="77"/>
      <c r="V119" s="77"/>
      <c r="W119" s="77"/>
      <c r="X119" s="77"/>
      <c r="Y119" s="78"/>
      <c r="AT119" s="11" t="s">
        <v>151</v>
      </c>
      <c r="AU119" s="11" t="s">
        <v>74</v>
      </c>
    </row>
    <row r="120" s="1" customFormat="1" ht="22.5" customHeight="1">
      <c r="B120" s="36"/>
      <c r="C120" s="237" t="s">
        <v>250</v>
      </c>
      <c r="D120" s="237" t="s">
        <v>256</v>
      </c>
      <c r="E120" s="238" t="s">
        <v>1314</v>
      </c>
      <c r="F120" s="239" t="s">
        <v>1315</v>
      </c>
      <c r="G120" s="240" t="s">
        <v>147</v>
      </c>
      <c r="H120" s="241">
        <v>1</v>
      </c>
      <c r="I120" s="242">
        <v>48.409999999999997</v>
      </c>
      <c r="J120" s="243"/>
      <c r="K120" s="244">
        <f>ROUND(P120*H120,2)</f>
        <v>48.409999999999997</v>
      </c>
      <c r="L120" s="239" t="s">
        <v>148</v>
      </c>
      <c r="M120" s="245"/>
      <c r="N120" s="246" t="s">
        <v>1</v>
      </c>
      <c r="O120" s="230" t="s">
        <v>43</v>
      </c>
      <c r="P120" s="231">
        <f>I120+J120</f>
        <v>48.409999999999997</v>
      </c>
      <c r="Q120" s="231">
        <f>ROUND(I120*H120,2)</f>
        <v>48.409999999999997</v>
      </c>
      <c r="R120" s="231">
        <f>ROUND(J120*H120,2)</f>
        <v>0</v>
      </c>
      <c r="S120" s="77"/>
      <c r="T120" s="232">
        <f>S120*H120</f>
        <v>0</v>
      </c>
      <c r="U120" s="232">
        <v>0</v>
      </c>
      <c r="V120" s="232">
        <f>U120*H120</f>
        <v>0</v>
      </c>
      <c r="W120" s="232">
        <v>0</v>
      </c>
      <c r="X120" s="232">
        <f>W120*H120</f>
        <v>0</v>
      </c>
      <c r="Y120" s="233" t="s">
        <v>1</v>
      </c>
      <c r="AR120" s="11" t="s">
        <v>220</v>
      </c>
      <c r="AT120" s="11" t="s">
        <v>256</v>
      </c>
      <c r="AU120" s="11" t="s">
        <v>74</v>
      </c>
      <c r="AY120" s="11" t="s">
        <v>142</v>
      </c>
      <c r="BE120" s="130">
        <f>IF(O120="základní",K120,0)</f>
        <v>48.409999999999997</v>
      </c>
      <c r="BF120" s="130">
        <f>IF(O120="snížená",K120,0)</f>
        <v>0</v>
      </c>
      <c r="BG120" s="130">
        <f>IF(O120="zákl. přenesená",K120,0)</f>
        <v>0</v>
      </c>
      <c r="BH120" s="130">
        <f>IF(O120="sníž. přenesená",K120,0)</f>
        <v>0</v>
      </c>
      <c r="BI120" s="130">
        <f>IF(O120="nulová",K120,0)</f>
        <v>0</v>
      </c>
      <c r="BJ120" s="11" t="s">
        <v>82</v>
      </c>
      <c r="BK120" s="130">
        <f>ROUND(P120*H120,2)</f>
        <v>48.409999999999997</v>
      </c>
      <c r="BL120" s="11" t="s">
        <v>141</v>
      </c>
      <c r="BM120" s="11" t="s">
        <v>1316</v>
      </c>
    </row>
    <row r="121" s="1" customFormat="1">
      <c r="B121" s="36"/>
      <c r="C121" s="37"/>
      <c r="D121" s="234" t="s">
        <v>151</v>
      </c>
      <c r="E121" s="37"/>
      <c r="F121" s="235" t="s">
        <v>1315</v>
      </c>
      <c r="G121" s="37"/>
      <c r="H121" s="37"/>
      <c r="I121" s="145"/>
      <c r="J121" s="145"/>
      <c r="K121" s="37"/>
      <c r="L121" s="37"/>
      <c r="M121" s="38"/>
      <c r="N121" s="236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8"/>
      <c r="AT121" s="11" t="s">
        <v>151</v>
      </c>
      <c r="AU121" s="11" t="s">
        <v>74</v>
      </c>
    </row>
    <row r="122" s="1" customFormat="1" ht="22.5" customHeight="1">
      <c r="B122" s="36"/>
      <c r="C122" s="237" t="s">
        <v>9</v>
      </c>
      <c r="D122" s="237" t="s">
        <v>256</v>
      </c>
      <c r="E122" s="238" t="s">
        <v>1317</v>
      </c>
      <c r="F122" s="239" t="s">
        <v>1318</v>
      </c>
      <c r="G122" s="240" t="s">
        <v>147</v>
      </c>
      <c r="H122" s="241">
        <v>1</v>
      </c>
      <c r="I122" s="242">
        <v>1297.8</v>
      </c>
      <c r="J122" s="243"/>
      <c r="K122" s="244">
        <f>ROUND(P122*H122,2)</f>
        <v>1297.8</v>
      </c>
      <c r="L122" s="239" t="s">
        <v>148</v>
      </c>
      <c r="M122" s="245"/>
      <c r="N122" s="246" t="s">
        <v>1</v>
      </c>
      <c r="O122" s="230" t="s">
        <v>43</v>
      </c>
      <c r="P122" s="231">
        <f>I122+J122</f>
        <v>1297.8</v>
      </c>
      <c r="Q122" s="231">
        <f>ROUND(I122*H122,2)</f>
        <v>1297.8</v>
      </c>
      <c r="R122" s="231">
        <f>ROUND(J122*H122,2)</f>
        <v>0</v>
      </c>
      <c r="S122" s="77"/>
      <c r="T122" s="232">
        <f>S122*H122</f>
        <v>0</v>
      </c>
      <c r="U122" s="232">
        <v>0</v>
      </c>
      <c r="V122" s="232">
        <f>U122*H122</f>
        <v>0</v>
      </c>
      <c r="W122" s="232">
        <v>0</v>
      </c>
      <c r="X122" s="232">
        <f>W122*H122</f>
        <v>0</v>
      </c>
      <c r="Y122" s="233" t="s">
        <v>1</v>
      </c>
      <c r="AR122" s="11" t="s">
        <v>220</v>
      </c>
      <c r="AT122" s="11" t="s">
        <v>256</v>
      </c>
      <c r="AU122" s="11" t="s">
        <v>74</v>
      </c>
      <c r="AY122" s="11" t="s">
        <v>142</v>
      </c>
      <c r="BE122" s="130">
        <f>IF(O122="základní",K122,0)</f>
        <v>1297.8</v>
      </c>
      <c r="BF122" s="130">
        <f>IF(O122="snížená",K122,0)</f>
        <v>0</v>
      </c>
      <c r="BG122" s="130">
        <f>IF(O122="zákl. přenesená",K122,0)</f>
        <v>0</v>
      </c>
      <c r="BH122" s="130">
        <f>IF(O122="sníž. přenesená",K122,0)</f>
        <v>0</v>
      </c>
      <c r="BI122" s="130">
        <f>IF(O122="nulová",K122,0)</f>
        <v>0</v>
      </c>
      <c r="BJ122" s="11" t="s">
        <v>82</v>
      </c>
      <c r="BK122" s="130">
        <f>ROUND(P122*H122,2)</f>
        <v>1297.8</v>
      </c>
      <c r="BL122" s="11" t="s">
        <v>141</v>
      </c>
      <c r="BM122" s="11" t="s">
        <v>1319</v>
      </c>
    </row>
    <row r="123" s="1" customFormat="1">
      <c r="B123" s="36"/>
      <c r="C123" s="37"/>
      <c r="D123" s="234" t="s">
        <v>151</v>
      </c>
      <c r="E123" s="37"/>
      <c r="F123" s="235" t="s">
        <v>1318</v>
      </c>
      <c r="G123" s="37"/>
      <c r="H123" s="37"/>
      <c r="I123" s="145"/>
      <c r="J123" s="145"/>
      <c r="K123" s="37"/>
      <c r="L123" s="37"/>
      <c r="M123" s="38"/>
      <c r="N123" s="236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8"/>
      <c r="AT123" s="11" t="s">
        <v>151</v>
      </c>
      <c r="AU123" s="11" t="s">
        <v>74</v>
      </c>
    </row>
    <row r="124" s="1" customFormat="1" ht="22.5" customHeight="1">
      <c r="B124" s="36"/>
      <c r="C124" s="237" t="s">
        <v>264</v>
      </c>
      <c r="D124" s="237" t="s">
        <v>256</v>
      </c>
      <c r="E124" s="238" t="s">
        <v>1320</v>
      </c>
      <c r="F124" s="239" t="s">
        <v>1321</v>
      </c>
      <c r="G124" s="240" t="s">
        <v>147</v>
      </c>
      <c r="H124" s="241">
        <v>1</v>
      </c>
      <c r="I124" s="242">
        <v>1297.8</v>
      </c>
      <c r="J124" s="243"/>
      <c r="K124" s="244">
        <f>ROUND(P124*H124,2)</f>
        <v>1297.8</v>
      </c>
      <c r="L124" s="239" t="s">
        <v>148</v>
      </c>
      <c r="M124" s="245"/>
      <c r="N124" s="246" t="s">
        <v>1</v>
      </c>
      <c r="O124" s="230" t="s">
        <v>43</v>
      </c>
      <c r="P124" s="231">
        <f>I124+J124</f>
        <v>1297.8</v>
      </c>
      <c r="Q124" s="231">
        <f>ROUND(I124*H124,2)</f>
        <v>1297.8</v>
      </c>
      <c r="R124" s="231">
        <f>ROUND(J124*H124,2)</f>
        <v>0</v>
      </c>
      <c r="S124" s="77"/>
      <c r="T124" s="232">
        <f>S124*H124</f>
        <v>0</v>
      </c>
      <c r="U124" s="232">
        <v>0</v>
      </c>
      <c r="V124" s="232">
        <f>U124*H124</f>
        <v>0</v>
      </c>
      <c r="W124" s="232">
        <v>0</v>
      </c>
      <c r="X124" s="232">
        <f>W124*H124</f>
        <v>0</v>
      </c>
      <c r="Y124" s="233" t="s">
        <v>1</v>
      </c>
      <c r="AR124" s="11" t="s">
        <v>220</v>
      </c>
      <c r="AT124" s="11" t="s">
        <v>256</v>
      </c>
      <c r="AU124" s="11" t="s">
        <v>74</v>
      </c>
      <c r="AY124" s="11" t="s">
        <v>142</v>
      </c>
      <c r="BE124" s="130">
        <f>IF(O124="základní",K124,0)</f>
        <v>1297.8</v>
      </c>
      <c r="BF124" s="130">
        <f>IF(O124="snížená",K124,0)</f>
        <v>0</v>
      </c>
      <c r="BG124" s="130">
        <f>IF(O124="zákl. přenesená",K124,0)</f>
        <v>0</v>
      </c>
      <c r="BH124" s="130">
        <f>IF(O124="sníž. přenesená",K124,0)</f>
        <v>0</v>
      </c>
      <c r="BI124" s="130">
        <f>IF(O124="nulová",K124,0)</f>
        <v>0</v>
      </c>
      <c r="BJ124" s="11" t="s">
        <v>82</v>
      </c>
      <c r="BK124" s="130">
        <f>ROUND(P124*H124,2)</f>
        <v>1297.8</v>
      </c>
      <c r="BL124" s="11" t="s">
        <v>141</v>
      </c>
      <c r="BM124" s="11" t="s">
        <v>1322</v>
      </c>
    </row>
    <row r="125" s="1" customFormat="1">
      <c r="B125" s="36"/>
      <c r="C125" s="37"/>
      <c r="D125" s="234" t="s">
        <v>151</v>
      </c>
      <c r="E125" s="37"/>
      <c r="F125" s="235" t="s">
        <v>1321</v>
      </c>
      <c r="G125" s="37"/>
      <c r="H125" s="37"/>
      <c r="I125" s="145"/>
      <c r="J125" s="145"/>
      <c r="K125" s="37"/>
      <c r="L125" s="37"/>
      <c r="M125" s="38"/>
      <c r="N125" s="236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8"/>
      <c r="AT125" s="11" t="s">
        <v>151</v>
      </c>
      <c r="AU125" s="11" t="s">
        <v>74</v>
      </c>
    </row>
    <row r="126" s="1" customFormat="1" ht="22.5" customHeight="1">
      <c r="B126" s="36"/>
      <c r="C126" s="237" t="s">
        <v>269</v>
      </c>
      <c r="D126" s="237" t="s">
        <v>256</v>
      </c>
      <c r="E126" s="238" t="s">
        <v>1323</v>
      </c>
      <c r="F126" s="239" t="s">
        <v>1324</v>
      </c>
      <c r="G126" s="240" t="s">
        <v>147</v>
      </c>
      <c r="H126" s="241">
        <v>1</v>
      </c>
      <c r="I126" s="242">
        <v>2369</v>
      </c>
      <c r="J126" s="243"/>
      <c r="K126" s="244">
        <f>ROUND(P126*H126,2)</f>
        <v>2369</v>
      </c>
      <c r="L126" s="239" t="s">
        <v>148</v>
      </c>
      <c r="M126" s="245"/>
      <c r="N126" s="246" t="s">
        <v>1</v>
      </c>
      <c r="O126" s="230" t="s">
        <v>43</v>
      </c>
      <c r="P126" s="231">
        <f>I126+J126</f>
        <v>2369</v>
      </c>
      <c r="Q126" s="231">
        <f>ROUND(I126*H126,2)</f>
        <v>2369</v>
      </c>
      <c r="R126" s="231">
        <f>ROUND(J126*H126,2)</f>
        <v>0</v>
      </c>
      <c r="S126" s="77"/>
      <c r="T126" s="232">
        <f>S126*H126</f>
        <v>0</v>
      </c>
      <c r="U126" s="232">
        <v>0</v>
      </c>
      <c r="V126" s="232">
        <f>U126*H126</f>
        <v>0</v>
      </c>
      <c r="W126" s="232">
        <v>0</v>
      </c>
      <c r="X126" s="232">
        <f>W126*H126</f>
        <v>0</v>
      </c>
      <c r="Y126" s="233" t="s">
        <v>1</v>
      </c>
      <c r="AR126" s="11" t="s">
        <v>220</v>
      </c>
      <c r="AT126" s="11" t="s">
        <v>256</v>
      </c>
      <c r="AU126" s="11" t="s">
        <v>74</v>
      </c>
      <c r="AY126" s="11" t="s">
        <v>142</v>
      </c>
      <c r="BE126" s="130">
        <f>IF(O126="základní",K126,0)</f>
        <v>2369</v>
      </c>
      <c r="BF126" s="130">
        <f>IF(O126="snížená",K126,0)</f>
        <v>0</v>
      </c>
      <c r="BG126" s="130">
        <f>IF(O126="zákl. přenesená",K126,0)</f>
        <v>0</v>
      </c>
      <c r="BH126" s="130">
        <f>IF(O126="sníž. přenesená",K126,0)</f>
        <v>0</v>
      </c>
      <c r="BI126" s="130">
        <f>IF(O126="nulová",K126,0)</f>
        <v>0</v>
      </c>
      <c r="BJ126" s="11" t="s">
        <v>82</v>
      </c>
      <c r="BK126" s="130">
        <f>ROUND(P126*H126,2)</f>
        <v>2369</v>
      </c>
      <c r="BL126" s="11" t="s">
        <v>141</v>
      </c>
      <c r="BM126" s="11" t="s">
        <v>1325</v>
      </c>
    </row>
    <row r="127" s="1" customFormat="1">
      <c r="B127" s="36"/>
      <c r="C127" s="37"/>
      <c r="D127" s="234" t="s">
        <v>151</v>
      </c>
      <c r="E127" s="37"/>
      <c r="F127" s="235" t="s">
        <v>1324</v>
      </c>
      <c r="G127" s="37"/>
      <c r="H127" s="37"/>
      <c r="I127" s="145"/>
      <c r="J127" s="145"/>
      <c r="K127" s="37"/>
      <c r="L127" s="37"/>
      <c r="M127" s="38"/>
      <c r="N127" s="236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8"/>
      <c r="AT127" s="11" t="s">
        <v>151</v>
      </c>
      <c r="AU127" s="11" t="s">
        <v>74</v>
      </c>
    </row>
    <row r="128" s="1" customFormat="1" ht="22.5" customHeight="1">
      <c r="B128" s="36"/>
      <c r="C128" s="237" t="s">
        <v>274</v>
      </c>
      <c r="D128" s="237" t="s">
        <v>256</v>
      </c>
      <c r="E128" s="238" t="s">
        <v>1326</v>
      </c>
      <c r="F128" s="239" t="s">
        <v>1327</v>
      </c>
      <c r="G128" s="240" t="s">
        <v>147</v>
      </c>
      <c r="H128" s="241">
        <v>1</v>
      </c>
      <c r="I128" s="242">
        <v>979.52999999999997</v>
      </c>
      <c r="J128" s="243"/>
      <c r="K128" s="244">
        <f>ROUND(P128*H128,2)</f>
        <v>979.52999999999997</v>
      </c>
      <c r="L128" s="239" t="s">
        <v>148</v>
      </c>
      <c r="M128" s="245"/>
      <c r="N128" s="246" t="s">
        <v>1</v>
      </c>
      <c r="O128" s="230" t="s">
        <v>43</v>
      </c>
      <c r="P128" s="231">
        <f>I128+J128</f>
        <v>979.52999999999997</v>
      </c>
      <c r="Q128" s="231">
        <f>ROUND(I128*H128,2)</f>
        <v>979.52999999999997</v>
      </c>
      <c r="R128" s="231">
        <f>ROUND(J128*H128,2)</f>
        <v>0</v>
      </c>
      <c r="S128" s="77"/>
      <c r="T128" s="232">
        <f>S128*H128</f>
        <v>0</v>
      </c>
      <c r="U128" s="232">
        <v>0</v>
      </c>
      <c r="V128" s="232">
        <f>U128*H128</f>
        <v>0</v>
      </c>
      <c r="W128" s="232">
        <v>0</v>
      </c>
      <c r="X128" s="232">
        <f>W128*H128</f>
        <v>0</v>
      </c>
      <c r="Y128" s="233" t="s">
        <v>1</v>
      </c>
      <c r="AR128" s="11" t="s">
        <v>220</v>
      </c>
      <c r="AT128" s="11" t="s">
        <v>256</v>
      </c>
      <c r="AU128" s="11" t="s">
        <v>74</v>
      </c>
      <c r="AY128" s="11" t="s">
        <v>142</v>
      </c>
      <c r="BE128" s="130">
        <f>IF(O128="základní",K128,0)</f>
        <v>979.52999999999997</v>
      </c>
      <c r="BF128" s="130">
        <f>IF(O128="snížená",K128,0)</f>
        <v>0</v>
      </c>
      <c r="BG128" s="130">
        <f>IF(O128="zákl. přenesená",K128,0)</f>
        <v>0</v>
      </c>
      <c r="BH128" s="130">
        <f>IF(O128="sníž. přenesená",K128,0)</f>
        <v>0</v>
      </c>
      <c r="BI128" s="130">
        <f>IF(O128="nulová",K128,0)</f>
        <v>0</v>
      </c>
      <c r="BJ128" s="11" t="s">
        <v>82</v>
      </c>
      <c r="BK128" s="130">
        <f>ROUND(P128*H128,2)</f>
        <v>979.52999999999997</v>
      </c>
      <c r="BL128" s="11" t="s">
        <v>141</v>
      </c>
      <c r="BM128" s="11" t="s">
        <v>1328</v>
      </c>
    </row>
    <row r="129" s="1" customFormat="1">
      <c r="B129" s="36"/>
      <c r="C129" s="37"/>
      <c r="D129" s="234" t="s">
        <v>151</v>
      </c>
      <c r="E129" s="37"/>
      <c r="F129" s="235" t="s">
        <v>1327</v>
      </c>
      <c r="G129" s="37"/>
      <c r="H129" s="37"/>
      <c r="I129" s="145"/>
      <c r="J129" s="145"/>
      <c r="K129" s="37"/>
      <c r="L129" s="37"/>
      <c r="M129" s="38"/>
      <c r="N129" s="236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8"/>
      <c r="AT129" s="11" t="s">
        <v>151</v>
      </c>
      <c r="AU129" s="11" t="s">
        <v>74</v>
      </c>
    </row>
    <row r="130" s="1" customFormat="1" ht="22.5" customHeight="1">
      <c r="B130" s="36"/>
      <c r="C130" s="237" t="s">
        <v>279</v>
      </c>
      <c r="D130" s="237" t="s">
        <v>256</v>
      </c>
      <c r="E130" s="238" t="s">
        <v>1329</v>
      </c>
      <c r="F130" s="239" t="s">
        <v>1330</v>
      </c>
      <c r="G130" s="240" t="s">
        <v>147</v>
      </c>
      <c r="H130" s="241">
        <v>1</v>
      </c>
      <c r="I130" s="242">
        <v>962.01999999999998</v>
      </c>
      <c r="J130" s="243"/>
      <c r="K130" s="244">
        <f>ROUND(P130*H130,2)</f>
        <v>962.01999999999998</v>
      </c>
      <c r="L130" s="239" t="s">
        <v>148</v>
      </c>
      <c r="M130" s="245"/>
      <c r="N130" s="246" t="s">
        <v>1</v>
      </c>
      <c r="O130" s="230" t="s">
        <v>43</v>
      </c>
      <c r="P130" s="231">
        <f>I130+J130</f>
        <v>962.01999999999998</v>
      </c>
      <c r="Q130" s="231">
        <f>ROUND(I130*H130,2)</f>
        <v>962.01999999999998</v>
      </c>
      <c r="R130" s="231">
        <f>ROUND(J130*H130,2)</f>
        <v>0</v>
      </c>
      <c r="S130" s="77"/>
      <c r="T130" s="232">
        <f>S130*H130</f>
        <v>0</v>
      </c>
      <c r="U130" s="232">
        <v>0</v>
      </c>
      <c r="V130" s="232">
        <f>U130*H130</f>
        <v>0</v>
      </c>
      <c r="W130" s="232">
        <v>0</v>
      </c>
      <c r="X130" s="232">
        <f>W130*H130</f>
        <v>0</v>
      </c>
      <c r="Y130" s="233" t="s">
        <v>1</v>
      </c>
      <c r="AR130" s="11" t="s">
        <v>220</v>
      </c>
      <c r="AT130" s="11" t="s">
        <v>256</v>
      </c>
      <c r="AU130" s="11" t="s">
        <v>74</v>
      </c>
      <c r="AY130" s="11" t="s">
        <v>142</v>
      </c>
      <c r="BE130" s="130">
        <f>IF(O130="základní",K130,0)</f>
        <v>962.01999999999998</v>
      </c>
      <c r="BF130" s="130">
        <f>IF(O130="snížená",K130,0)</f>
        <v>0</v>
      </c>
      <c r="BG130" s="130">
        <f>IF(O130="zákl. přenesená",K130,0)</f>
        <v>0</v>
      </c>
      <c r="BH130" s="130">
        <f>IF(O130="sníž. přenesená",K130,0)</f>
        <v>0</v>
      </c>
      <c r="BI130" s="130">
        <f>IF(O130="nulová",K130,0)</f>
        <v>0</v>
      </c>
      <c r="BJ130" s="11" t="s">
        <v>82</v>
      </c>
      <c r="BK130" s="130">
        <f>ROUND(P130*H130,2)</f>
        <v>962.01999999999998</v>
      </c>
      <c r="BL130" s="11" t="s">
        <v>141</v>
      </c>
      <c r="BM130" s="11" t="s">
        <v>1331</v>
      </c>
    </row>
    <row r="131" s="1" customFormat="1">
      <c r="B131" s="36"/>
      <c r="C131" s="37"/>
      <c r="D131" s="234" t="s">
        <v>151</v>
      </c>
      <c r="E131" s="37"/>
      <c r="F131" s="235" t="s">
        <v>1330</v>
      </c>
      <c r="G131" s="37"/>
      <c r="H131" s="37"/>
      <c r="I131" s="145"/>
      <c r="J131" s="145"/>
      <c r="K131" s="37"/>
      <c r="L131" s="37"/>
      <c r="M131" s="38"/>
      <c r="N131" s="236"/>
      <c r="O131" s="77"/>
      <c r="P131" s="77"/>
      <c r="Q131" s="77"/>
      <c r="R131" s="77"/>
      <c r="S131" s="77"/>
      <c r="T131" s="77"/>
      <c r="U131" s="77"/>
      <c r="V131" s="77"/>
      <c r="W131" s="77"/>
      <c r="X131" s="77"/>
      <c r="Y131" s="78"/>
      <c r="AT131" s="11" t="s">
        <v>151</v>
      </c>
      <c r="AU131" s="11" t="s">
        <v>74</v>
      </c>
    </row>
    <row r="132" s="1" customFormat="1" ht="22.5" customHeight="1">
      <c r="B132" s="36"/>
      <c r="C132" s="237" t="s">
        <v>284</v>
      </c>
      <c r="D132" s="237" t="s">
        <v>256</v>
      </c>
      <c r="E132" s="238" t="s">
        <v>1332</v>
      </c>
      <c r="F132" s="239" t="s">
        <v>1333</v>
      </c>
      <c r="G132" s="240" t="s">
        <v>147</v>
      </c>
      <c r="H132" s="241">
        <v>1</v>
      </c>
      <c r="I132" s="242">
        <v>2132.0999999999999</v>
      </c>
      <c r="J132" s="243"/>
      <c r="K132" s="244">
        <f>ROUND(P132*H132,2)</f>
        <v>2132.0999999999999</v>
      </c>
      <c r="L132" s="239" t="s">
        <v>148</v>
      </c>
      <c r="M132" s="245"/>
      <c r="N132" s="246" t="s">
        <v>1</v>
      </c>
      <c r="O132" s="230" t="s">
        <v>43</v>
      </c>
      <c r="P132" s="231">
        <f>I132+J132</f>
        <v>2132.0999999999999</v>
      </c>
      <c r="Q132" s="231">
        <f>ROUND(I132*H132,2)</f>
        <v>2132.0999999999999</v>
      </c>
      <c r="R132" s="231">
        <f>ROUND(J132*H132,2)</f>
        <v>0</v>
      </c>
      <c r="S132" s="77"/>
      <c r="T132" s="232">
        <f>S132*H132</f>
        <v>0</v>
      </c>
      <c r="U132" s="232">
        <v>0</v>
      </c>
      <c r="V132" s="232">
        <f>U132*H132</f>
        <v>0</v>
      </c>
      <c r="W132" s="232">
        <v>0</v>
      </c>
      <c r="X132" s="232">
        <f>W132*H132</f>
        <v>0</v>
      </c>
      <c r="Y132" s="233" t="s">
        <v>1</v>
      </c>
      <c r="AR132" s="11" t="s">
        <v>220</v>
      </c>
      <c r="AT132" s="11" t="s">
        <v>256</v>
      </c>
      <c r="AU132" s="11" t="s">
        <v>74</v>
      </c>
      <c r="AY132" s="11" t="s">
        <v>142</v>
      </c>
      <c r="BE132" s="130">
        <f>IF(O132="základní",K132,0)</f>
        <v>2132.0999999999999</v>
      </c>
      <c r="BF132" s="130">
        <f>IF(O132="snížená",K132,0)</f>
        <v>0</v>
      </c>
      <c r="BG132" s="130">
        <f>IF(O132="zákl. přenesená",K132,0)</f>
        <v>0</v>
      </c>
      <c r="BH132" s="130">
        <f>IF(O132="sníž. přenesená",K132,0)</f>
        <v>0</v>
      </c>
      <c r="BI132" s="130">
        <f>IF(O132="nulová",K132,0)</f>
        <v>0</v>
      </c>
      <c r="BJ132" s="11" t="s">
        <v>82</v>
      </c>
      <c r="BK132" s="130">
        <f>ROUND(P132*H132,2)</f>
        <v>2132.0999999999999</v>
      </c>
      <c r="BL132" s="11" t="s">
        <v>141</v>
      </c>
      <c r="BM132" s="11" t="s">
        <v>1334</v>
      </c>
    </row>
    <row r="133" s="1" customFormat="1">
      <c r="B133" s="36"/>
      <c r="C133" s="37"/>
      <c r="D133" s="234" t="s">
        <v>151</v>
      </c>
      <c r="E133" s="37"/>
      <c r="F133" s="235" t="s">
        <v>1333</v>
      </c>
      <c r="G133" s="37"/>
      <c r="H133" s="37"/>
      <c r="I133" s="145"/>
      <c r="J133" s="145"/>
      <c r="K133" s="37"/>
      <c r="L133" s="37"/>
      <c r="M133" s="38"/>
      <c r="N133" s="236"/>
      <c r="O133" s="77"/>
      <c r="P133" s="77"/>
      <c r="Q133" s="77"/>
      <c r="R133" s="77"/>
      <c r="S133" s="77"/>
      <c r="T133" s="77"/>
      <c r="U133" s="77"/>
      <c r="V133" s="77"/>
      <c r="W133" s="77"/>
      <c r="X133" s="77"/>
      <c r="Y133" s="78"/>
      <c r="AT133" s="11" t="s">
        <v>151</v>
      </c>
      <c r="AU133" s="11" t="s">
        <v>74</v>
      </c>
    </row>
    <row r="134" s="1" customFormat="1" ht="22.5" customHeight="1">
      <c r="B134" s="36"/>
      <c r="C134" s="237" t="s">
        <v>8</v>
      </c>
      <c r="D134" s="237" t="s">
        <v>256</v>
      </c>
      <c r="E134" s="238" t="s">
        <v>1335</v>
      </c>
      <c r="F134" s="239" t="s">
        <v>1336</v>
      </c>
      <c r="G134" s="240" t="s">
        <v>147</v>
      </c>
      <c r="H134" s="241">
        <v>1</v>
      </c>
      <c r="I134" s="242">
        <v>138.02000000000001</v>
      </c>
      <c r="J134" s="243"/>
      <c r="K134" s="244">
        <f>ROUND(P134*H134,2)</f>
        <v>138.02000000000001</v>
      </c>
      <c r="L134" s="239" t="s">
        <v>148</v>
      </c>
      <c r="M134" s="245"/>
      <c r="N134" s="246" t="s">
        <v>1</v>
      </c>
      <c r="O134" s="230" t="s">
        <v>43</v>
      </c>
      <c r="P134" s="231">
        <f>I134+J134</f>
        <v>138.02000000000001</v>
      </c>
      <c r="Q134" s="231">
        <f>ROUND(I134*H134,2)</f>
        <v>138.02000000000001</v>
      </c>
      <c r="R134" s="231">
        <f>ROUND(J134*H134,2)</f>
        <v>0</v>
      </c>
      <c r="S134" s="77"/>
      <c r="T134" s="232">
        <f>S134*H134</f>
        <v>0</v>
      </c>
      <c r="U134" s="232">
        <v>0</v>
      </c>
      <c r="V134" s="232">
        <f>U134*H134</f>
        <v>0</v>
      </c>
      <c r="W134" s="232">
        <v>0</v>
      </c>
      <c r="X134" s="232">
        <f>W134*H134</f>
        <v>0</v>
      </c>
      <c r="Y134" s="233" t="s">
        <v>1</v>
      </c>
      <c r="AR134" s="11" t="s">
        <v>220</v>
      </c>
      <c r="AT134" s="11" t="s">
        <v>256</v>
      </c>
      <c r="AU134" s="11" t="s">
        <v>74</v>
      </c>
      <c r="AY134" s="11" t="s">
        <v>142</v>
      </c>
      <c r="BE134" s="130">
        <f>IF(O134="základní",K134,0)</f>
        <v>138.02000000000001</v>
      </c>
      <c r="BF134" s="130">
        <f>IF(O134="snížená",K134,0)</f>
        <v>0</v>
      </c>
      <c r="BG134" s="130">
        <f>IF(O134="zákl. přenesená",K134,0)</f>
        <v>0</v>
      </c>
      <c r="BH134" s="130">
        <f>IF(O134="sníž. přenesená",K134,0)</f>
        <v>0</v>
      </c>
      <c r="BI134" s="130">
        <f>IF(O134="nulová",K134,0)</f>
        <v>0</v>
      </c>
      <c r="BJ134" s="11" t="s">
        <v>82</v>
      </c>
      <c r="BK134" s="130">
        <f>ROUND(P134*H134,2)</f>
        <v>138.02000000000001</v>
      </c>
      <c r="BL134" s="11" t="s">
        <v>141</v>
      </c>
      <c r="BM134" s="11" t="s">
        <v>1337</v>
      </c>
    </row>
    <row r="135" s="1" customFormat="1">
      <c r="B135" s="36"/>
      <c r="C135" s="37"/>
      <c r="D135" s="234" t="s">
        <v>151</v>
      </c>
      <c r="E135" s="37"/>
      <c r="F135" s="235" t="s">
        <v>1336</v>
      </c>
      <c r="G135" s="37"/>
      <c r="H135" s="37"/>
      <c r="I135" s="145"/>
      <c r="J135" s="145"/>
      <c r="K135" s="37"/>
      <c r="L135" s="37"/>
      <c r="M135" s="38"/>
      <c r="N135" s="236"/>
      <c r="O135" s="77"/>
      <c r="P135" s="77"/>
      <c r="Q135" s="77"/>
      <c r="R135" s="77"/>
      <c r="S135" s="77"/>
      <c r="T135" s="77"/>
      <c r="U135" s="77"/>
      <c r="V135" s="77"/>
      <c r="W135" s="77"/>
      <c r="X135" s="77"/>
      <c r="Y135" s="78"/>
      <c r="AT135" s="11" t="s">
        <v>151</v>
      </c>
      <c r="AU135" s="11" t="s">
        <v>74</v>
      </c>
    </row>
    <row r="136" s="1" customFormat="1" ht="22.5" customHeight="1">
      <c r="B136" s="36"/>
      <c r="C136" s="237" t="s">
        <v>293</v>
      </c>
      <c r="D136" s="237" t="s">
        <v>256</v>
      </c>
      <c r="E136" s="238" t="s">
        <v>1338</v>
      </c>
      <c r="F136" s="239" t="s">
        <v>1339</v>
      </c>
      <c r="G136" s="240" t="s">
        <v>147</v>
      </c>
      <c r="H136" s="241">
        <v>1</v>
      </c>
      <c r="I136" s="242">
        <v>138.02000000000001</v>
      </c>
      <c r="J136" s="243"/>
      <c r="K136" s="244">
        <f>ROUND(P136*H136,2)</f>
        <v>138.02000000000001</v>
      </c>
      <c r="L136" s="239" t="s">
        <v>148</v>
      </c>
      <c r="M136" s="245"/>
      <c r="N136" s="246" t="s">
        <v>1</v>
      </c>
      <c r="O136" s="230" t="s">
        <v>43</v>
      </c>
      <c r="P136" s="231">
        <f>I136+J136</f>
        <v>138.02000000000001</v>
      </c>
      <c r="Q136" s="231">
        <f>ROUND(I136*H136,2)</f>
        <v>138.02000000000001</v>
      </c>
      <c r="R136" s="231">
        <f>ROUND(J136*H136,2)</f>
        <v>0</v>
      </c>
      <c r="S136" s="77"/>
      <c r="T136" s="232">
        <f>S136*H136</f>
        <v>0</v>
      </c>
      <c r="U136" s="232">
        <v>0</v>
      </c>
      <c r="V136" s="232">
        <f>U136*H136</f>
        <v>0</v>
      </c>
      <c r="W136" s="232">
        <v>0</v>
      </c>
      <c r="X136" s="232">
        <f>W136*H136</f>
        <v>0</v>
      </c>
      <c r="Y136" s="233" t="s">
        <v>1</v>
      </c>
      <c r="AR136" s="11" t="s">
        <v>220</v>
      </c>
      <c r="AT136" s="11" t="s">
        <v>256</v>
      </c>
      <c r="AU136" s="11" t="s">
        <v>74</v>
      </c>
      <c r="AY136" s="11" t="s">
        <v>142</v>
      </c>
      <c r="BE136" s="130">
        <f>IF(O136="základní",K136,0)</f>
        <v>138.02000000000001</v>
      </c>
      <c r="BF136" s="130">
        <f>IF(O136="snížená",K136,0)</f>
        <v>0</v>
      </c>
      <c r="BG136" s="130">
        <f>IF(O136="zákl. přenesená",K136,0)</f>
        <v>0</v>
      </c>
      <c r="BH136" s="130">
        <f>IF(O136="sníž. přenesená",K136,0)</f>
        <v>0</v>
      </c>
      <c r="BI136" s="130">
        <f>IF(O136="nulová",K136,0)</f>
        <v>0</v>
      </c>
      <c r="BJ136" s="11" t="s">
        <v>82</v>
      </c>
      <c r="BK136" s="130">
        <f>ROUND(P136*H136,2)</f>
        <v>138.02000000000001</v>
      </c>
      <c r="BL136" s="11" t="s">
        <v>141</v>
      </c>
      <c r="BM136" s="11" t="s">
        <v>1340</v>
      </c>
    </row>
    <row r="137" s="1" customFormat="1">
      <c r="B137" s="36"/>
      <c r="C137" s="37"/>
      <c r="D137" s="234" t="s">
        <v>151</v>
      </c>
      <c r="E137" s="37"/>
      <c r="F137" s="235" t="s">
        <v>1339</v>
      </c>
      <c r="G137" s="37"/>
      <c r="H137" s="37"/>
      <c r="I137" s="145"/>
      <c r="J137" s="145"/>
      <c r="K137" s="37"/>
      <c r="L137" s="37"/>
      <c r="M137" s="38"/>
      <c r="N137" s="236"/>
      <c r="O137" s="77"/>
      <c r="P137" s="77"/>
      <c r="Q137" s="77"/>
      <c r="R137" s="77"/>
      <c r="S137" s="77"/>
      <c r="T137" s="77"/>
      <c r="U137" s="77"/>
      <c r="V137" s="77"/>
      <c r="W137" s="77"/>
      <c r="X137" s="77"/>
      <c r="Y137" s="78"/>
      <c r="AT137" s="11" t="s">
        <v>151</v>
      </c>
      <c r="AU137" s="11" t="s">
        <v>74</v>
      </c>
    </row>
    <row r="138" s="1" customFormat="1" ht="22.5" customHeight="1">
      <c r="B138" s="36"/>
      <c r="C138" s="237" t="s">
        <v>298</v>
      </c>
      <c r="D138" s="237" t="s">
        <v>256</v>
      </c>
      <c r="E138" s="238" t="s">
        <v>1341</v>
      </c>
      <c r="F138" s="239" t="s">
        <v>1342</v>
      </c>
      <c r="G138" s="240" t="s">
        <v>147</v>
      </c>
      <c r="H138" s="241">
        <v>1</v>
      </c>
      <c r="I138" s="242">
        <v>73.129999999999995</v>
      </c>
      <c r="J138" s="243"/>
      <c r="K138" s="244">
        <f>ROUND(P138*H138,2)</f>
        <v>73.129999999999995</v>
      </c>
      <c r="L138" s="239" t="s">
        <v>148</v>
      </c>
      <c r="M138" s="245"/>
      <c r="N138" s="246" t="s">
        <v>1</v>
      </c>
      <c r="O138" s="230" t="s">
        <v>43</v>
      </c>
      <c r="P138" s="231">
        <f>I138+J138</f>
        <v>73.129999999999995</v>
      </c>
      <c r="Q138" s="231">
        <f>ROUND(I138*H138,2)</f>
        <v>73.129999999999995</v>
      </c>
      <c r="R138" s="231">
        <f>ROUND(J138*H138,2)</f>
        <v>0</v>
      </c>
      <c r="S138" s="77"/>
      <c r="T138" s="232">
        <f>S138*H138</f>
        <v>0</v>
      </c>
      <c r="U138" s="232">
        <v>0</v>
      </c>
      <c r="V138" s="232">
        <f>U138*H138</f>
        <v>0</v>
      </c>
      <c r="W138" s="232">
        <v>0</v>
      </c>
      <c r="X138" s="232">
        <f>W138*H138</f>
        <v>0</v>
      </c>
      <c r="Y138" s="233" t="s">
        <v>1</v>
      </c>
      <c r="AR138" s="11" t="s">
        <v>220</v>
      </c>
      <c r="AT138" s="11" t="s">
        <v>256</v>
      </c>
      <c r="AU138" s="11" t="s">
        <v>74</v>
      </c>
      <c r="AY138" s="11" t="s">
        <v>142</v>
      </c>
      <c r="BE138" s="130">
        <f>IF(O138="základní",K138,0)</f>
        <v>73.129999999999995</v>
      </c>
      <c r="BF138" s="130">
        <f>IF(O138="snížená",K138,0)</f>
        <v>0</v>
      </c>
      <c r="BG138" s="130">
        <f>IF(O138="zákl. přenesená",K138,0)</f>
        <v>0</v>
      </c>
      <c r="BH138" s="130">
        <f>IF(O138="sníž. přenesená",K138,0)</f>
        <v>0</v>
      </c>
      <c r="BI138" s="130">
        <f>IF(O138="nulová",K138,0)</f>
        <v>0</v>
      </c>
      <c r="BJ138" s="11" t="s">
        <v>82</v>
      </c>
      <c r="BK138" s="130">
        <f>ROUND(P138*H138,2)</f>
        <v>73.129999999999995</v>
      </c>
      <c r="BL138" s="11" t="s">
        <v>141</v>
      </c>
      <c r="BM138" s="11" t="s">
        <v>1343</v>
      </c>
    </row>
    <row r="139" s="1" customFormat="1">
      <c r="B139" s="36"/>
      <c r="C139" s="37"/>
      <c r="D139" s="234" t="s">
        <v>151</v>
      </c>
      <c r="E139" s="37"/>
      <c r="F139" s="235" t="s">
        <v>1342</v>
      </c>
      <c r="G139" s="37"/>
      <c r="H139" s="37"/>
      <c r="I139" s="145"/>
      <c r="J139" s="145"/>
      <c r="K139" s="37"/>
      <c r="L139" s="37"/>
      <c r="M139" s="38"/>
      <c r="N139" s="236"/>
      <c r="O139" s="77"/>
      <c r="P139" s="77"/>
      <c r="Q139" s="77"/>
      <c r="R139" s="77"/>
      <c r="S139" s="77"/>
      <c r="T139" s="77"/>
      <c r="U139" s="77"/>
      <c r="V139" s="77"/>
      <c r="W139" s="77"/>
      <c r="X139" s="77"/>
      <c r="Y139" s="78"/>
      <c r="AT139" s="11" t="s">
        <v>151</v>
      </c>
      <c r="AU139" s="11" t="s">
        <v>74</v>
      </c>
    </row>
    <row r="140" s="1" customFormat="1" ht="22.5" customHeight="1">
      <c r="B140" s="36"/>
      <c r="C140" s="237" t="s">
        <v>303</v>
      </c>
      <c r="D140" s="237" t="s">
        <v>256</v>
      </c>
      <c r="E140" s="238" t="s">
        <v>1344</v>
      </c>
      <c r="F140" s="239" t="s">
        <v>1345</v>
      </c>
      <c r="G140" s="240" t="s">
        <v>147</v>
      </c>
      <c r="H140" s="241">
        <v>1</v>
      </c>
      <c r="I140" s="242">
        <v>1297.8</v>
      </c>
      <c r="J140" s="243"/>
      <c r="K140" s="244">
        <f>ROUND(P140*H140,2)</f>
        <v>1297.8</v>
      </c>
      <c r="L140" s="239" t="s">
        <v>148</v>
      </c>
      <c r="M140" s="245"/>
      <c r="N140" s="246" t="s">
        <v>1</v>
      </c>
      <c r="O140" s="230" t="s">
        <v>43</v>
      </c>
      <c r="P140" s="231">
        <f>I140+J140</f>
        <v>1297.8</v>
      </c>
      <c r="Q140" s="231">
        <f>ROUND(I140*H140,2)</f>
        <v>1297.8</v>
      </c>
      <c r="R140" s="231">
        <f>ROUND(J140*H140,2)</f>
        <v>0</v>
      </c>
      <c r="S140" s="77"/>
      <c r="T140" s="232">
        <f>S140*H140</f>
        <v>0</v>
      </c>
      <c r="U140" s="232">
        <v>0</v>
      </c>
      <c r="V140" s="232">
        <f>U140*H140</f>
        <v>0</v>
      </c>
      <c r="W140" s="232">
        <v>0</v>
      </c>
      <c r="X140" s="232">
        <f>W140*H140</f>
        <v>0</v>
      </c>
      <c r="Y140" s="233" t="s">
        <v>1</v>
      </c>
      <c r="AR140" s="11" t="s">
        <v>220</v>
      </c>
      <c r="AT140" s="11" t="s">
        <v>256</v>
      </c>
      <c r="AU140" s="11" t="s">
        <v>74</v>
      </c>
      <c r="AY140" s="11" t="s">
        <v>142</v>
      </c>
      <c r="BE140" s="130">
        <f>IF(O140="základní",K140,0)</f>
        <v>1297.8</v>
      </c>
      <c r="BF140" s="130">
        <f>IF(O140="snížená",K140,0)</f>
        <v>0</v>
      </c>
      <c r="BG140" s="130">
        <f>IF(O140="zákl. přenesená",K140,0)</f>
        <v>0</v>
      </c>
      <c r="BH140" s="130">
        <f>IF(O140="sníž. přenesená",K140,0)</f>
        <v>0</v>
      </c>
      <c r="BI140" s="130">
        <f>IF(O140="nulová",K140,0)</f>
        <v>0</v>
      </c>
      <c r="BJ140" s="11" t="s">
        <v>82</v>
      </c>
      <c r="BK140" s="130">
        <f>ROUND(P140*H140,2)</f>
        <v>1297.8</v>
      </c>
      <c r="BL140" s="11" t="s">
        <v>141</v>
      </c>
      <c r="BM140" s="11" t="s">
        <v>1346</v>
      </c>
    </row>
    <row r="141" s="1" customFormat="1">
      <c r="B141" s="36"/>
      <c r="C141" s="37"/>
      <c r="D141" s="234" t="s">
        <v>151</v>
      </c>
      <c r="E141" s="37"/>
      <c r="F141" s="235" t="s">
        <v>1345</v>
      </c>
      <c r="G141" s="37"/>
      <c r="H141" s="37"/>
      <c r="I141" s="145"/>
      <c r="J141" s="145"/>
      <c r="K141" s="37"/>
      <c r="L141" s="37"/>
      <c r="M141" s="38"/>
      <c r="N141" s="236"/>
      <c r="O141" s="77"/>
      <c r="P141" s="77"/>
      <c r="Q141" s="77"/>
      <c r="R141" s="77"/>
      <c r="S141" s="77"/>
      <c r="T141" s="77"/>
      <c r="U141" s="77"/>
      <c r="V141" s="77"/>
      <c r="W141" s="77"/>
      <c r="X141" s="77"/>
      <c r="Y141" s="78"/>
      <c r="AT141" s="11" t="s">
        <v>151</v>
      </c>
      <c r="AU141" s="11" t="s">
        <v>74</v>
      </c>
    </row>
    <row r="142" s="1" customFormat="1" ht="22.5" customHeight="1">
      <c r="B142" s="36"/>
      <c r="C142" s="237" t="s">
        <v>308</v>
      </c>
      <c r="D142" s="237" t="s">
        <v>256</v>
      </c>
      <c r="E142" s="238" t="s">
        <v>1347</v>
      </c>
      <c r="F142" s="239" t="s">
        <v>1348</v>
      </c>
      <c r="G142" s="240" t="s">
        <v>147</v>
      </c>
      <c r="H142" s="241">
        <v>1</v>
      </c>
      <c r="I142" s="242">
        <v>1060.9000000000001</v>
      </c>
      <c r="J142" s="243"/>
      <c r="K142" s="244">
        <f>ROUND(P142*H142,2)</f>
        <v>1060.9000000000001</v>
      </c>
      <c r="L142" s="239" t="s">
        <v>148</v>
      </c>
      <c r="M142" s="245"/>
      <c r="N142" s="246" t="s">
        <v>1</v>
      </c>
      <c r="O142" s="230" t="s">
        <v>43</v>
      </c>
      <c r="P142" s="231">
        <f>I142+J142</f>
        <v>1060.9000000000001</v>
      </c>
      <c r="Q142" s="231">
        <f>ROUND(I142*H142,2)</f>
        <v>1060.9000000000001</v>
      </c>
      <c r="R142" s="231">
        <f>ROUND(J142*H142,2)</f>
        <v>0</v>
      </c>
      <c r="S142" s="77"/>
      <c r="T142" s="232">
        <f>S142*H142</f>
        <v>0</v>
      </c>
      <c r="U142" s="232">
        <v>0</v>
      </c>
      <c r="V142" s="232">
        <f>U142*H142</f>
        <v>0</v>
      </c>
      <c r="W142" s="232">
        <v>0</v>
      </c>
      <c r="X142" s="232">
        <f>W142*H142</f>
        <v>0</v>
      </c>
      <c r="Y142" s="233" t="s">
        <v>1</v>
      </c>
      <c r="AR142" s="11" t="s">
        <v>220</v>
      </c>
      <c r="AT142" s="11" t="s">
        <v>256</v>
      </c>
      <c r="AU142" s="11" t="s">
        <v>74</v>
      </c>
      <c r="AY142" s="11" t="s">
        <v>142</v>
      </c>
      <c r="BE142" s="130">
        <f>IF(O142="základní",K142,0)</f>
        <v>1060.9000000000001</v>
      </c>
      <c r="BF142" s="130">
        <f>IF(O142="snížená",K142,0)</f>
        <v>0</v>
      </c>
      <c r="BG142" s="130">
        <f>IF(O142="zákl. přenesená",K142,0)</f>
        <v>0</v>
      </c>
      <c r="BH142" s="130">
        <f>IF(O142="sníž. přenesená",K142,0)</f>
        <v>0</v>
      </c>
      <c r="BI142" s="130">
        <f>IF(O142="nulová",K142,0)</f>
        <v>0</v>
      </c>
      <c r="BJ142" s="11" t="s">
        <v>82</v>
      </c>
      <c r="BK142" s="130">
        <f>ROUND(P142*H142,2)</f>
        <v>1060.9000000000001</v>
      </c>
      <c r="BL142" s="11" t="s">
        <v>141</v>
      </c>
      <c r="BM142" s="11" t="s">
        <v>1349</v>
      </c>
    </row>
    <row r="143" s="1" customFormat="1">
      <c r="B143" s="36"/>
      <c r="C143" s="37"/>
      <c r="D143" s="234" t="s">
        <v>151</v>
      </c>
      <c r="E143" s="37"/>
      <c r="F143" s="235" t="s">
        <v>1348</v>
      </c>
      <c r="G143" s="37"/>
      <c r="H143" s="37"/>
      <c r="I143" s="145"/>
      <c r="J143" s="145"/>
      <c r="K143" s="37"/>
      <c r="L143" s="37"/>
      <c r="M143" s="38"/>
      <c r="N143" s="236"/>
      <c r="O143" s="77"/>
      <c r="P143" s="77"/>
      <c r="Q143" s="77"/>
      <c r="R143" s="77"/>
      <c r="S143" s="77"/>
      <c r="T143" s="77"/>
      <c r="U143" s="77"/>
      <c r="V143" s="77"/>
      <c r="W143" s="77"/>
      <c r="X143" s="77"/>
      <c r="Y143" s="78"/>
      <c r="AT143" s="11" t="s">
        <v>151</v>
      </c>
      <c r="AU143" s="11" t="s">
        <v>74</v>
      </c>
    </row>
    <row r="144" s="1" customFormat="1" ht="22.5" customHeight="1">
      <c r="B144" s="36"/>
      <c r="C144" s="237" t="s">
        <v>313</v>
      </c>
      <c r="D144" s="237" t="s">
        <v>256</v>
      </c>
      <c r="E144" s="238" t="s">
        <v>1350</v>
      </c>
      <c r="F144" s="239" t="s">
        <v>1351</v>
      </c>
      <c r="G144" s="240" t="s">
        <v>147</v>
      </c>
      <c r="H144" s="241">
        <v>1</v>
      </c>
      <c r="I144" s="242">
        <v>50.469999999999999</v>
      </c>
      <c r="J144" s="243"/>
      <c r="K144" s="244">
        <f>ROUND(P144*H144,2)</f>
        <v>50.469999999999999</v>
      </c>
      <c r="L144" s="239" t="s">
        <v>148</v>
      </c>
      <c r="M144" s="245"/>
      <c r="N144" s="246" t="s">
        <v>1</v>
      </c>
      <c r="O144" s="230" t="s">
        <v>43</v>
      </c>
      <c r="P144" s="231">
        <f>I144+J144</f>
        <v>50.469999999999999</v>
      </c>
      <c r="Q144" s="231">
        <f>ROUND(I144*H144,2)</f>
        <v>50.469999999999999</v>
      </c>
      <c r="R144" s="231">
        <f>ROUND(J144*H144,2)</f>
        <v>0</v>
      </c>
      <c r="S144" s="77"/>
      <c r="T144" s="232">
        <f>S144*H144</f>
        <v>0</v>
      </c>
      <c r="U144" s="232">
        <v>0</v>
      </c>
      <c r="V144" s="232">
        <f>U144*H144</f>
        <v>0</v>
      </c>
      <c r="W144" s="232">
        <v>0</v>
      </c>
      <c r="X144" s="232">
        <f>W144*H144</f>
        <v>0</v>
      </c>
      <c r="Y144" s="233" t="s">
        <v>1</v>
      </c>
      <c r="AR144" s="11" t="s">
        <v>220</v>
      </c>
      <c r="AT144" s="11" t="s">
        <v>256</v>
      </c>
      <c r="AU144" s="11" t="s">
        <v>74</v>
      </c>
      <c r="AY144" s="11" t="s">
        <v>142</v>
      </c>
      <c r="BE144" s="130">
        <f>IF(O144="základní",K144,0)</f>
        <v>50.469999999999999</v>
      </c>
      <c r="BF144" s="130">
        <f>IF(O144="snížená",K144,0)</f>
        <v>0</v>
      </c>
      <c r="BG144" s="130">
        <f>IF(O144="zákl. přenesená",K144,0)</f>
        <v>0</v>
      </c>
      <c r="BH144" s="130">
        <f>IF(O144="sníž. přenesená",K144,0)</f>
        <v>0</v>
      </c>
      <c r="BI144" s="130">
        <f>IF(O144="nulová",K144,0)</f>
        <v>0</v>
      </c>
      <c r="BJ144" s="11" t="s">
        <v>82</v>
      </c>
      <c r="BK144" s="130">
        <f>ROUND(P144*H144,2)</f>
        <v>50.469999999999999</v>
      </c>
      <c r="BL144" s="11" t="s">
        <v>141</v>
      </c>
      <c r="BM144" s="11" t="s">
        <v>1352</v>
      </c>
    </row>
    <row r="145" s="1" customFormat="1">
      <c r="B145" s="36"/>
      <c r="C145" s="37"/>
      <c r="D145" s="234" t="s">
        <v>151</v>
      </c>
      <c r="E145" s="37"/>
      <c r="F145" s="235" t="s">
        <v>1351</v>
      </c>
      <c r="G145" s="37"/>
      <c r="H145" s="37"/>
      <c r="I145" s="145"/>
      <c r="J145" s="145"/>
      <c r="K145" s="37"/>
      <c r="L145" s="37"/>
      <c r="M145" s="38"/>
      <c r="N145" s="236"/>
      <c r="O145" s="77"/>
      <c r="P145" s="77"/>
      <c r="Q145" s="77"/>
      <c r="R145" s="77"/>
      <c r="S145" s="77"/>
      <c r="T145" s="77"/>
      <c r="U145" s="77"/>
      <c r="V145" s="77"/>
      <c r="W145" s="77"/>
      <c r="X145" s="77"/>
      <c r="Y145" s="78"/>
      <c r="AT145" s="11" t="s">
        <v>151</v>
      </c>
      <c r="AU145" s="11" t="s">
        <v>74</v>
      </c>
    </row>
    <row r="146" s="1" customFormat="1" ht="22.5" customHeight="1">
      <c r="B146" s="36"/>
      <c r="C146" s="237" t="s">
        <v>318</v>
      </c>
      <c r="D146" s="237" t="s">
        <v>256</v>
      </c>
      <c r="E146" s="238" t="s">
        <v>1353</v>
      </c>
      <c r="F146" s="239" t="s">
        <v>1354</v>
      </c>
      <c r="G146" s="240" t="s">
        <v>147</v>
      </c>
      <c r="H146" s="241">
        <v>1</v>
      </c>
      <c r="I146" s="242">
        <v>375.94999999999999</v>
      </c>
      <c r="J146" s="243"/>
      <c r="K146" s="244">
        <f>ROUND(P146*H146,2)</f>
        <v>375.94999999999999</v>
      </c>
      <c r="L146" s="239" t="s">
        <v>148</v>
      </c>
      <c r="M146" s="245"/>
      <c r="N146" s="246" t="s">
        <v>1</v>
      </c>
      <c r="O146" s="230" t="s">
        <v>43</v>
      </c>
      <c r="P146" s="231">
        <f>I146+J146</f>
        <v>375.94999999999999</v>
      </c>
      <c r="Q146" s="231">
        <f>ROUND(I146*H146,2)</f>
        <v>375.94999999999999</v>
      </c>
      <c r="R146" s="231">
        <f>ROUND(J146*H146,2)</f>
        <v>0</v>
      </c>
      <c r="S146" s="77"/>
      <c r="T146" s="232">
        <f>S146*H146</f>
        <v>0</v>
      </c>
      <c r="U146" s="232">
        <v>0</v>
      </c>
      <c r="V146" s="232">
        <f>U146*H146</f>
        <v>0</v>
      </c>
      <c r="W146" s="232">
        <v>0</v>
      </c>
      <c r="X146" s="232">
        <f>W146*H146</f>
        <v>0</v>
      </c>
      <c r="Y146" s="233" t="s">
        <v>1</v>
      </c>
      <c r="AR146" s="11" t="s">
        <v>220</v>
      </c>
      <c r="AT146" s="11" t="s">
        <v>256</v>
      </c>
      <c r="AU146" s="11" t="s">
        <v>74</v>
      </c>
      <c r="AY146" s="11" t="s">
        <v>142</v>
      </c>
      <c r="BE146" s="130">
        <f>IF(O146="základní",K146,0)</f>
        <v>375.94999999999999</v>
      </c>
      <c r="BF146" s="130">
        <f>IF(O146="snížená",K146,0)</f>
        <v>0</v>
      </c>
      <c r="BG146" s="130">
        <f>IF(O146="zákl. přenesená",K146,0)</f>
        <v>0</v>
      </c>
      <c r="BH146" s="130">
        <f>IF(O146="sníž. přenesená",K146,0)</f>
        <v>0</v>
      </c>
      <c r="BI146" s="130">
        <f>IF(O146="nulová",K146,0)</f>
        <v>0</v>
      </c>
      <c r="BJ146" s="11" t="s">
        <v>82</v>
      </c>
      <c r="BK146" s="130">
        <f>ROUND(P146*H146,2)</f>
        <v>375.94999999999999</v>
      </c>
      <c r="BL146" s="11" t="s">
        <v>141</v>
      </c>
      <c r="BM146" s="11" t="s">
        <v>1355</v>
      </c>
    </row>
    <row r="147" s="1" customFormat="1">
      <c r="B147" s="36"/>
      <c r="C147" s="37"/>
      <c r="D147" s="234" t="s">
        <v>151</v>
      </c>
      <c r="E147" s="37"/>
      <c r="F147" s="235" t="s">
        <v>1354</v>
      </c>
      <c r="G147" s="37"/>
      <c r="H147" s="37"/>
      <c r="I147" s="145"/>
      <c r="J147" s="145"/>
      <c r="K147" s="37"/>
      <c r="L147" s="37"/>
      <c r="M147" s="38"/>
      <c r="N147" s="236"/>
      <c r="O147" s="77"/>
      <c r="P147" s="77"/>
      <c r="Q147" s="77"/>
      <c r="R147" s="77"/>
      <c r="S147" s="77"/>
      <c r="T147" s="77"/>
      <c r="U147" s="77"/>
      <c r="V147" s="77"/>
      <c r="W147" s="77"/>
      <c r="X147" s="77"/>
      <c r="Y147" s="78"/>
      <c r="AT147" s="11" t="s">
        <v>151</v>
      </c>
      <c r="AU147" s="11" t="s">
        <v>74</v>
      </c>
    </row>
    <row r="148" s="1" customFormat="1" ht="22.5" customHeight="1">
      <c r="B148" s="36"/>
      <c r="C148" s="237" t="s">
        <v>323</v>
      </c>
      <c r="D148" s="237" t="s">
        <v>256</v>
      </c>
      <c r="E148" s="238" t="s">
        <v>1356</v>
      </c>
      <c r="F148" s="239" t="s">
        <v>1357</v>
      </c>
      <c r="G148" s="240" t="s">
        <v>147</v>
      </c>
      <c r="H148" s="241">
        <v>1</v>
      </c>
      <c r="I148" s="242">
        <v>376.98000000000002</v>
      </c>
      <c r="J148" s="243"/>
      <c r="K148" s="244">
        <f>ROUND(P148*H148,2)</f>
        <v>376.98000000000002</v>
      </c>
      <c r="L148" s="239" t="s">
        <v>148</v>
      </c>
      <c r="M148" s="245"/>
      <c r="N148" s="246" t="s">
        <v>1</v>
      </c>
      <c r="O148" s="230" t="s">
        <v>43</v>
      </c>
      <c r="P148" s="231">
        <f>I148+J148</f>
        <v>376.98000000000002</v>
      </c>
      <c r="Q148" s="231">
        <f>ROUND(I148*H148,2)</f>
        <v>376.98000000000002</v>
      </c>
      <c r="R148" s="231">
        <f>ROUND(J148*H148,2)</f>
        <v>0</v>
      </c>
      <c r="S148" s="77"/>
      <c r="T148" s="232">
        <f>S148*H148</f>
        <v>0</v>
      </c>
      <c r="U148" s="232">
        <v>0</v>
      </c>
      <c r="V148" s="232">
        <f>U148*H148</f>
        <v>0</v>
      </c>
      <c r="W148" s="232">
        <v>0</v>
      </c>
      <c r="X148" s="232">
        <f>W148*H148</f>
        <v>0</v>
      </c>
      <c r="Y148" s="233" t="s">
        <v>1</v>
      </c>
      <c r="AR148" s="11" t="s">
        <v>220</v>
      </c>
      <c r="AT148" s="11" t="s">
        <v>256</v>
      </c>
      <c r="AU148" s="11" t="s">
        <v>74</v>
      </c>
      <c r="AY148" s="11" t="s">
        <v>142</v>
      </c>
      <c r="BE148" s="130">
        <f>IF(O148="základní",K148,0)</f>
        <v>376.98000000000002</v>
      </c>
      <c r="BF148" s="130">
        <f>IF(O148="snížená",K148,0)</f>
        <v>0</v>
      </c>
      <c r="BG148" s="130">
        <f>IF(O148="zákl. přenesená",K148,0)</f>
        <v>0</v>
      </c>
      <c r="BH148" s="130">
        <f>IF(O148="sníž. přenesená",K148,0)</f>
        <v>0</v>
      </c>
      <c r="BI148" s="130">
        <f>IF(O148="nulová",K148,0)</f>
        <v>0</v>
      </c>
      <c r="BJ148" s="11" t="s">
        <v>82</v>
      </c>
      <c r="BK148" s="130">
        <f>ROUND(P148*H148,2)</f>
        <v>376.98000000000002</v>
      </c>
      <c r="BL148" s="11" t="s">
        <v>141</v>
      </c>
      <c r="BM148" s="11" t="s">
        <v>1358</v>
      </c>
    </row>
    <row r="149" s="1" customFormat="1">
      <c r="B149" s="36"/>
      <c r="C149" s="37"/>
      <c r="D149" s="234" t="s">
        <v>151</v>
      </c>
      <c r="E149" s="37"/>
      <c r="F149" s="235" t="s">
        <v>1357</v>
      </c>
      <c r="G149" s="37"/>
      <c r="H149" s="37"/>
      <c r="I149" s="145"/>
      <c r="J149" s="145"/>
      <c r="K149" s="37"/>
      <c r="L149" s="37"/>
      <c r="M149" s="38"/>
      <c r="N149" s="236"/>
      <c r="O149" s="77"/>
      <c r="P149" s="77"/>
      <c r="Q149" s="77"/>
      <c r="R149" s="77"/>
      <c r="S149" s="77"/>
      <c r="T149" s="77"/>
      <c r="U149" s="77"/>
      <c r="V149" s="77"/>
      <c r="W149" s="77"/>
      <c r="X149" s="77"/>
      <c r="Y149" s="78"/>
      <c r="AT149" s="11" t="s">
        <v>151</v>
      </c>
      <c r="AU149" s="11" t="s">
        <v>74</v>
      </c>
    </row>
    <row r="150" s="1" customFormat="1" ht="22.5" customHeight="1">
      <c r="B150" s="36"/>
      <c r="C150" s="237" t="s">
        <v>328</v>
      </c>
      <c r="D150" s="237" t="s">
        <v>256</v>
      </c>
      <c r="E150" s="238" t="s">
        <v>1359</v>
      </c>
      <c r="F150" s="239" t="s">
        <v>1360</v>
      </c>
      <c r="G150" s="240" t="s">
        <v>147</v>
      </c>
      <c r="H150" s="241">
        <v>1</v>
      </c>
      <c r="I150" s="242">
        <v>731.29999999999995</v>
      </c>
      <c r="J150" s="243"/>
      <c r="K150" s="244">
        <f>ROUND(P150*H150,2)</f>
        <v>731.29999999999995</v>
      </c>
      <c r="L150" s="239" t="s">
        <v>148</v>
      </c>
      <c r="M150" s="245"/>
      <c r="N150" s="246" t="s">
        <v>1</v>
      </c>
      <c r="O150" s="230" t="s">
        <v>43</v>
      </c>
      <c r="P150" s="231">
        <f>I150+J150</f>
        <v>731.29999999999995</v>
      </c>
      <c r="Q150" s="231">
        <f>ROUND(I150*H150,2)</f>
        <v>731.29999999999995</v>
      </c>
      <c r="R150" s="231">
        <f>ROUND(J150*H150,2)</f>
        <v>0</v>
      </c>
      <c r="S150" s="77"/>
      <c r="T150" s="232">
        <f>S150*H150</f>
        <v>0</v>
      </c>
      <c r="U150" s="232">
        <v>0</v>
      </c>
      <c r="V150" s="232">
        <f>U150*H150</f>
        <v>0</v>
      </c>
      <c r="W150" s="232">
        <v>0</v>
      </c>
      <c r="X150" s="232">
        <f>W150*H150</f>
        <v>0</v>
      </c>
      <c r="Y150" s="233" t="s">
        <v>1</v>
      </c>
      <c r="AR150" s="11" t="s">
        <v>220</v>
      </c>
      <c r="AT150" s="11" t="s">
        <v>256</v>
      </c>
      <c r="AU150" s="11" t="s">
        <v>74</v>
      </c>
      <c r="AY150" s="11" t="s">
        <v>142</v>
      </c>
      <c r="BE150" s="130">
        <f>IF(O150="základní",K150,0)</f>
        <v>731.29999999999995</v>
      </c>
      <c r="BF150" s="130">
        <f>IF(O150="snížená",K150,0)</f>
        <v>0</v>
      </c>
      <c r="BG150" s="130">
        <f>IF(O150="zákl. přenesená",K150,0)</f>
        <v>0</v>
      </c>
      <c r="BH150" s="130">
        <f>IF(O150="sníž. přenesená",K150,0)</f>
        <v>0</v>
      </c>
      <c r="BI150" s="130">
        <f>IF(O150="nulová",K150,0)</f>
        <v>0</v>
      </c>
      <c r="BJ150" s="11" t="s">
        <v>82</v>
      </c>
      <c r="BK150" s="130">
        <f>ROUND(P150*H150,2)</f>
        <v>731.29999999999995</v>
      </c>
      <c r="BL150" s="11" t="s">
        <v>141</v>
      </c>
      <c r="BM150" s="11" t="s">
        <v>1361</v>
      </c>
    </row>
    <row r="151" s="1" customFormat="1">
      <c r="B151" s="36"/>
      <c r="C151" s="37"/>
      <c r="D151" s="234" t="s">
        <v>151</v>
      </c>
      <c r="E151" s="37"/>
      <c r="F151" s="235" t="s">
        <v>1360</v>
      </c>
      <c r="G151" s="37"/>
      <c r="H151" s="37"/>
      <c r="I151" s="145"/>
      <c r="J151" s="145"/>
      <c r="K151" s="37"/>
      <c r="L151" s="37"/>
      <c r="M151" s="38"/>
      <c r="N151" s="236"/>
      <c r="O151" s="77"/>
      <c r="P151" s="77"/>
      <c r="Q151" s="77"/>
      <c r="R151" s="77"/>
      <c r="S151" s="77"/>
      <c r="T151" s="77"/>
      <c r="U151" s="77"/>
      <c r="V151" s="77"/>
      <c r="W151" s="77"/>
      <c r="X151" s="77"/>
      <c r="Y151" s="78"/>
      <c r="AT151" s="11" t="s">
        <v>151</v>
      </c>
      <c r="AU151" s="11" t="s">
        <v>74</v>
      </c>
    </row>
    <row r="152" s="1" customFormat="1" ht="22.5" customHeight="1">
      <c r="B152" s="36"/>
      <c r="C152" s="237" t="s">
        <v>333</v>
      </c>
      <c r="D152" s="237" t="s">
        <v>256</v>
      </c>
      <c r="E152" s="238" t="s">
        <v>1362</v>
      </c>
      <c r="F152" s="239" t="s">
        <v>1363</v>
      </c>
      <c r="G152" s="240" t="s">
        <v>147</v>
      </c>
      <c r="H152" s="241">
        <v>1</v>
      </c>
      <c r="I152" s="242">
        <v>1864.3</v>
      </c>
      <c r="J152" s="243"/>
      <c r="K152" s="244">
        <f>ROUND(P152*H152,2)</f>
        <v>1864.3</v>
      </c>
      <c r="L152" s="239" t="s">
        <v>148</v>
      </c>
      <c r="M152" s="245"/>
      <c r="N152" s="246" t="s">
        <v>1</v>
      </c>
      <c r="O152" s="230" t="s">
        <v>43</v>
      </c>
      <c r="P152" s="231">
        <f>I152+J152</f>
        <v>1864.3</v>
      </c>
      <c r="Q152" s="231">
        <f>ROUND(I152*H152,2)</f>
        <v>1864.3</v>
      </c>
      <c r="R152" s="231">
        <f>ROUND(J152*H152,2)</f>
        <v>0</v>
      </c>
      <c r="S152" s="77"/>
      <c r="T152" s="232">
        <f>S152*H152</f>
        <v>0</v>
      </c>
      <c r="U152" s="232">
        <v>0</v>
      </c>
      <c r="V152" s="232">
        <f>U152*H152</f>
        <v>0</v>
      </c>
      <c r="W152" s="232">
        <v>0</v>
      </c>
      <c r="X152" s="232">
        <f>W152*H152</f>
        <v>0</v>
      </c>
      <c r="Y152" s="233" t="s">
        <v>1</v>
      </c>
      <c r="AR152" s="11" t="s">
        <v>220</v>
      </c>
      <c r="AT152" s="11" t="s">
        <v>256</v>
      </c>
      <c r="AU152" s="11" t="s">
        <v>74</v>
      </c>
      <c r="AY152" s="11" t="s">
        <v>142</v>
      </c>
      <c r="BE152" s="130">
        <f>IF(O152="základní",K152,0)</f>
        <v>1864.3</v>
      </c>
      <c r="BF152" s="130">
        <f>IF(O152="snížená",K152,0)</f>
        <v>0</v>
      </c>
      <c r="BG152" s="130">
        <f>IF(O152="zákl. přenesená",K152,0)</f>
        <v>0</v>
      </c>
      <c r="BH152" s="130">
        <f>IF(O152="sníž. přenesená",K152,0)</f>
        <v>0</v>
      </c>
      <c r="BI152" s="130">
        <f>IF(O152="nulová",K152,0)</f>
        <v>0</v>
      </c>
      <c r="BJ152" s="11" t="s">
        <v>82</v>
      </c>
      <c r="BK152" s="130">
        <f>ROUND(P152*H152,2)</f>
        <v>1864.3</v>
      </c>
      <c r="BL152" s="11" t="s">
        <v>141</v>
      </c>
      <c r="BM152" s="11" t="s">
        <v>1364</v>
      </c>
    </row>
    <row r="153" s="1" customFormat="1">
      <c r="B153" s="36"/>
      <c r="C153" s="37"/>
      <c r="D153" s="234" t="s">
        <v>151</v>
      </c>
      <c r="E153" s="37"/>
      <c r="F153" s="235" t="s">
        <v>1363</v>
      </c>
      <c r="G153" s="37"/>
      <c r="H153" s="37"/>
      <c r="I153" s="145"/>
      <c r="J153" s="145"/>
      <c r="K153" s="37"/>
      <c r="L153" s="37"/>
      <c r="M153" s="38"/>
      <c r="N153" s="236"/>
      <c r="O153" s="77"/>
      <c r="P153" s="77"/>
      <c r="Q153" s="77"/>
      <c r="R153" s="77"/>
      <c r="S153" s="77"/>
      <c r="T153" s="77"/>
      <c r="U153" s="77"/>
      <c r="V153" s="77"/>
      <c r="W153" s="77"/>
      <c r="X153" s="77"/>
      <c r="Y153" s="78"/>
      <c r="AT153" s="11" t="s">
        <v>151</v>
      </c>
      <c r="AU153" s="11" t="s">
        <v>74</v>
      </c>
    </row>
    <row r="154" s="1" customFormat="1" ht="22.5" customHeight="1">
      <c r="B154" s="36"/>
      <c r="C154" s="237" t="s">
        <v>338</v>
      </c>
      <c r="D154" s="237" t="s">
        <v>256</v>
      </c>
      <c r="E154" s="238" t="s">
        <v>1365</v>
      </c>
      <c r="F154" s="239" t="s">
        <v>1366</v>
      </c>
      <c r="G154" s="240" t="s">
        <v>147</v>
      </c>
      <c r="H154" s="241">
        <v>1</v>
      </c>
      <c r="I154" s="242">
        <v>1730.4000000000001</v>
      </c>
      <c r="J154" s="243"/>
      <c r="K154" s="244">
        <f>ROUND(P154*H154,2)</f>
        <v>1730.4000000000001</v>
      </c>
      <c r="L154" s="239" t="s">
        <v>148</v>
      </c>
      <c r="M154" s="245"/>
      <c r="N154" s="246" t="s">
        <v>1</v>
      </c>
      <c r="O154" s="230" t="s">
        <v>43</v>
      </c>
      <c r="P154" s="231">
        <f>I154+J154</f>
        <v>1730.4000000000001</v>
      </c>
      <c r="Q154" s="231">
        <f>ROUND(I154*H154,2)</f>
        <v>1730.4000000000001</v>
      </c>
      <c r="R154" s="231">
        <f>ROUND(J154*H154,2)</f>
        <v>0</v>
      </c>
      <c r="S154" s="77"/>
      <c r="T154" s="232">
        <f>S154*H154</f>
        <v>0</v>
      </c>
      <c r="U154" s="232">
        <v>0</v>
      </c>
      <c r="V154" s="232">
        <f>U154*H154</f>
        <v>0</v>
      </c>
      <c r="W154" s="232">
        <v>0</v>
      </c>
      <c r="X154" s="232">
        <f>W154*H154</f>
        <v>0</v>
      </c>
      <c r="Y154" s="233" t="s">
        <v>1</v>
      </c>
      <c r="AR154" s="11" t="s">
        <v>220</v>
      </c>
      <c r="AT154" s="11" t="s">
        <v>256</v>
      </c>
      <c r="AU154" s="11" t="s">
        <v>74</v>
      </c>
      <c r="AY154" s="11" t="s">
        <v>142</v>
      </c>
      <c r="BE154" s="130">
        <f>IF(O154="základní",K154,0)</f>
        <v>1730.4000000000001</v>
      </c>
      <c r="BF154" s="130">
        <f>IF(O154="snížená",K154,0)</f>
        <v>0</v>
      </c>
      <c r="BG154" s="130">
        <f>IF(O154="zákl. přenesená",K154,0)</f>
        <v>0</v>
      </c>
      <c r="BH154" s="130">
        <f>IF(O154="sníž. přenesená",K154,0)</f>
        <v>0</v>
      </c>
      <c r="BI154" s="130">
        <f>IF(O154="nulová",K154,0)</f>
        <v>0</v>
      </c>
      <c r="BJ154" s="11" t="s">
        <v>82</v>
      </c>
      <c r="BK154" s="130">
        <f>ROUND(P154*H154,2)</f>
        <v>1730.4000000000001</v>
      </c>
      <c r="BL154" s="11" t="s">
        <v>141</v>
      </c>
      <c r="BM154" s="11" t="s">
        <v>1367</v>
      </c>
    </row>
    <row r="155" s="1" customFormat="1">
      <c r="B155" s="36"/>
      <c r="C155" s="37"/>
      <c r="D155" s="234" t="s">
        <v>151</v>
      </c>
      <c r="E155" s="37"/>
      <c r="F155" s="235" t="s">
        <v>1366</v>
      </c>
      <c r="G155" s="37"/>
      <c r="H155" s="37"/>
      <c r="I155" s="145"/>
      <c r="J155" s="145"/>
      <c r="K155" s="37"/>
      <c r="L155" s="37"/>
      <c r="M155" s="38"/>
      <c r="N155" s="236"/>
      <c r="O155" s="77"/>
      <c r="P155" s="77"/>
      <c r="Q155" s="77"/>
      <c r="R155" s="77"/>
      <c r="S155" s="77"/>
      <c r="T155" s="77"/>
      <c r="U155" s="77"/>
      <c r="V155" s="77"/>
      <c r="W155" s="77"/>
      <c r="X155" s="77"/>
      <c r="Y155" s="78"/>
      <c r="AT155" s="11" t="s">
        <v>151</v>
      </c>
      <c r="AU155" s="11" t="s">
        <v>74</v>
      </c>
    </row>
    <row r="156" s="1" customFormat="1" ht="22.5" customHeight="1">
      <c r="B156" s="36"/>
      <c r="C156" s="237" t="s">
        <v>343</v>
      </c>
      <c r="D156" s="237" t="s">
        <v>256</v>
      </c>
      <c r="E156" s="238" t="s">
        <v>1368</v>
      </c>
      <c r="F156" s="239" t="s">
        <v>1369</v>
      </c>
      <c r="G156" s="240" t="s">
        <v>147</v>
      </c>
      <c r="H156" s="241">
        <v>1</v>
      </c>
      <c r="I156" s="242">
        <v>1678.9000000000001</v>
      </c>
      <c r="J156" s="243"/>
      <c r="K156" s="244">
        <f>ROUND(P156*H156,2)</f>
        <v>1678.9000000000001</v>
      </c>
      <c r="L156" s="239" t="s">
        <v>148</v>
      </c>
      <c r="M156" s="245"/>
      <c r="N156" s="246" t="s">
        <v>1</v>
      </c>
      <c r="O156" s="230" t="s">
        <v>43</v>
      </c>
      <c r="P156" s="231">
        <f>I156+J156</f>
        <v>1678.9000000000001</v>
      </c>
      <c r="Q156" s="231">
        <f>ROUND(I156*H156,2)</f>
        <v>1678.9000000000001</v>
      </c>
      <c r="R156" s="231">
        <f>ROUND(J156*H156,2)</f>
        <v>0</v>
      </c>
      <c r="S156" s="77"/>
      <c r="T156" s="232">
        <f>S156*H156</f>
        <v>0</v>
      </c>
      <c r="U156" s="232">
        <v>0</v>
      </c>
      <c r="V156" s="232">
        <f>U156*H156</f>
        <v>0</v>
      </c>
      <c r="W156" s="232">
        <v>0</v>
      </c>
      <c r="X156" s="232">
        <f>W156*H156</f>
        <v>0</v>
      </c>
      <c r="Y156" s="233" t="s">
        <v>1</v>
      </c>
      <c r="AR156" s="11" t="s">
        <v>220</v>
      </c>
      <c r="AT156" s="11" t="s">
        <v>256</v>
      </c>
      <c r="AU156" s="11" t="s">
        <v>74</v>
      </c>
      <c r="AY156" s="11" t="s">
        <v>142</v>
      </c>
      <c r="BE156" s="130">
        <f>IF(O156="základní",K156,0)</f>
        <v>1678.9000000000001</v>
      </c>
      <c r="BF156" s="130">
        <f>IF(O156="snížená",K156,0)</f>
        <v>0</v>
      </c>
      <c r="BG156" s="130">
        <f>IF(O156="zákl. přenesená",K156,0)</f>
        <v>0</v>
      </c>
      <c r="BH156" s="130">
        <f>IF(O156="sníž. přenesená",K156,0)</f>
        <v>0</v>
      </c>
      <c r="BI156" s="130">
        <f>IF(O156="nulová",K156,0)</f>
        <v>0</v>
      </c>
      <c r="BJ156" s="11" t="s">
        <v>82</v>
      </c>
      <c r="BK156" s="130">
        <f>ROUND(P156*H156,2)</f>
        <v>1678.9000000000001</v>
      </c>
      <c r="BL156" s="11" t="s">
        <v>141</v>
      </c>
      <c r="BM156" s="11" t="s">
        <v>1370</v>
      </c>
    </row>
    <row r="157" s="1" customFormat="1">
      <c r="B157" s="36"/>
      <c r="C157" s="37"/>
      <c r="D157" s="234" t="s">
        <v>151</v>
      </c>
      <c r="E157" s="37"/>
      <c r="F157" s="235" t="s">
        <v>1369</v>
      </c>
      <c r="G157" s="37"/>
      <c r="H157" s="37"/>
      <c r="I157" s="145"/>
      <c r="J157" s="145"/>
      <c r="K157" s="37"/>
      <c r="L157" s="37"/>
      <c r="M157" s="38"/>
      <c r="N157" s="236"/>
      <c r="O157" s="77"/>
      <c r="P157" s="77"/>
      <c r="Q157" s="77"/>
      <c r="R157" s="77"/>
      <c r="S157" s="77"/>
      <c r="T157" s="77"/>
      <c r="U157" s="77"/>
      <c r="V157" s="77"/>
      <c r="W157" s="77"/>
      <c r="X157" s="77"/>
      <c r="Y157" s="78"/>
      <c r="AT157" s="11" t="s">
        <v>151</v>
      </c>
      <c r="AU157" s="11" t="s">
        <v>74</v>
      </c>
    </row>
    <row r="158" s="1" customFormat="1" ht="22.5" customHeight="1">
      <c r="B158" s="36"/>
      <c r="C158" s="237" t="s">
        <v>348</v>
      </c>
      <c r="D158" s="237" t="s">
        <v>256</v>
      </c>
      <c r="E158" s="238" t="s">
        <v>1371</v>
      </c>
      <c r="F158" s="239" t="s">
        <v>1372</v>
      </c>
      <c r="G158" s="240" t="s">
        <v>147</v>
      </c>
      <c r="H158" s="241">
        <v>1</v>
      </c>
      <c r="I158" s="242">
        <v>364.62</v>
      </c>
      <c r="J158" s="243"/>
      <c r="K158" s="244">
        <f>ROUND(P158*H158,2)</f>
        <v>364.62</v>
      </c>
      <c r="L158" s="239" t="s">
        <v>148</v>
      </c>
      <c r="M158" s="245"/>
      <c r="N158" s="246" t="s">
        <v>1</v>
      </c>
      <c r="O158" s="230" t="s">
        <v>43</v>
      </c>
      <c r="P158" s="231">
        <f>I158+J158</f>
        <v>364.62</v>
      </c>
      <c r="Q158" s="231">
        <f>ROUND(I158*H158,2)</f>
        <v>364.62</v>
      </c>
      <c r="R158" s="231">
        <f>ROUND(J158*H158,2)</f>
        <v>0</v>
      </c>
      <c r="S158" s="77"/>
      <c r="T158" s="232">
        <f>S158*H158</f>
        <v>0</v>
      </c>
      <c r="U158" s="232">
        <v>0</v>
      </c>
      <c r="V158" s="232">
        <f>U158*H158</f>
        <v>0</v>
      </c>
      <c r="W158" s="232">
        <v>0</v>
      </c>
      <c r="X158" s="232">
        <f>W158*H158</f>
        <v>0</v>
      </c>
      <c r="Y158" s="233" t="s">
        <v>1</v>
      </c>
      <c r="AR158" s="11" t="s">
        <v>220</v>
      </c>
      <c r="AT158" s="11" t="s">
        <v>256</v>
      </c>
      <c r="AU158" s="11" t="s">
        <v>74</v>
      </c>
      <c r="AY158" s="11" t="s">
        <v>142</v>
      </c>
      <c r="BE158" s="130">
        <f>IF(O158="základní",K158,0)</f>
        <v>364.62</v>
      </c>
      <c r="BF158" s="130">
        <f>IF(O158="snížená",K158,0)</f>
        <v>0</v>
      </c>
      <c r="BG158" s="130">
        <f>IF(O158="zákl. přenesená",K158,0)</f>
        <v>0</v>
      </c>
      <c r="BH158" s="130">
        <f>IF(O158="sníž. přenesená",K158,0)</f>
        <v>0</v>
      </c>
      <c r="BI158" s="130">
        <f>IF(O158="nulová",K158,0)</f>
        <v>0</v>
      </c>
      <c r="BJ158" s="11" t="s">
        <v>82</v>
      </c>
      <c r="BK158" s="130">
        <f>ROUND(P158*H158,2)</f>
        <v>364.62</v>
      </c>
      <c r="BL158" s="11" t="s">
        <v>141</v>
      </c>
      <c r="BM158" s="11" t="s">
        <v>1373</v>
      </c>
    </row>
    <row r="159" s="1" customFormat="1">
      <c r="B159" s="36"/>
      <c r="C159" s="37"/>
      <c r="D159" s="234" t="s">
        <v>151</v>
      </c>
      <c r="E159" s="37"/>
      <c r="F159" s="235" t="s">
        <v>1372</v>
      </c>
      <c r="G159" s="37"/>
      <c r="H159" s="37"/>
      <c r="I159" s="145"/>
      <c r="J159" s="145"/>
      <c r="K159" s="37"/>
      <c r="L159" s="37"/>
      <c r="M159" s="38"/>
      <c r="N159" s="236"/>
      <c r="O159" s="77"/>
      <c r="P159" s="77"/>
      <c r="Q159" s="77"/>
      <c r="R159" s="77"/>
      <c r="S159" s="77"/>
      <c r="T159" s="77"/>
      <c r="U159" s="77"/>
      <c r="V159" s="77"/>
      <c r="W159" s="77"/>
      <c r="X159" s="77"/>
      <c r="Y159" s="78"/>
      <c r="AT159" s="11" t="s">
        <v>151</v>
      </c>
      <c r="AU159" s="11" t="s">
        <v>74</v>
      </c>
    </row>
    <row r="160" s="1" customFormat="1" ht="22.5" customHeight="1">
      <c r="B160" s="36"/>
      <c r="C160" s="237" t="s">
        <v>353</v>
      </c>
      <c r="D160" s="237" t="s">
        <v>256</v>
      </c>
      <c r="E160" s="238" t="s">
        <v>1374</v>
      </c>
      <c r="F160" s="239" t="s">
        <v>1375</v>
      </c>
      <c r="G160" s="240" t="s">
        <v>147</v>
      </c>
      <c r="H160" s="241">
        <v>1</v>
      </c>
      <c r="I160" s="242">
        <v>562.38</v>
      </c>
      <c r="J160" s="243"/>
      <c r="K160" s="244">
        <f>ROUND(P160*H160,2)</f>
        <v>562.38</v>
      </c>
      <c r="L160" s="239" t="s">
        <v>148</v>
      </c>
      <c r="M160" s="245"/>
      <c r="N160" s="246" t="s">
        <v>1</v>
      </c>
      <c r="O160" s="230" t="s">
        <v>43</v>
      </c>
      <c r="P160" s="231">
        <f>I160+J160</f>
        <v>562.38</v>
      </c>
      <c r="Q160" s="231">
        <f>ROUND(I160*H160,2)</f>
        <v>562.38</v>
      </c>
      <c r="R160" s="231">
        <f>ROUND(J160*H160,2)</f>
        <v>0</v>
      </c>
      <c r="S160" s="77"/>
      <c r="T160" s="232">
        <f>S160*H160</f>
        <v>0</v>
      </c>
      <c r="U160" s="232">
        <v>0</v>
      </c>
      <c r="V160" s="232">
        <f>U160*H160</f>
        <v>0</v>
      </c>
      <c r="W160" s="232">
        <v>0</v>
      </c>
      <c r="X160" s="232">
        <f>W160*H160</f>
        <v>0</v>
      </c>
      <c r="Y160" s="233" t="s">
        <v>1</v>
      </c>
      <c r="AR160" s="11" t="s">
        <v>220</v>
      </c>
      <c r="AT160" s="11" t="s">
        <v>256</v>
      </c>
      <c r="AU160" s="11" t="s">
        <v>74</v>
      </c>
      <c r="AY160" s="11" t="s">
        <v>142</v>
      </c>
      <c r="BE160" s="130">
        <f>IF(O160="základní",K160,0)</f>
        <v>562.38</v>
      </c>
      <c r="BF160" s="130">
        <f>IF(O160="snížená",K160,0)</f>
        <v>0</v>
      </c>
      <c r="BG160" s="130">
        <f>IF(O160="zákl. přenesená",K160,0)</f>
        <v>0</v>
      </c>
      <c r="BH160" s="130">
        <f>IF(O160="sníž. přenesená",K160,0)</f>
        <v>0</v>
      </c>
      <c r="BI160" s="130">
        <f>IF(O160="nulová",K160,0)</f>
        <v>0</v>
      </c>
      <c r="BJ160" s="11" t="s">
        <v>82</v>
      </c>
      <c r="BK160" s="130">
        <f>ROUND(P160*H160,2)</f>
        <v>562.38</v>
      </c>
      <c r="BL160" s="11" t="s">
        <v>141</v>
      </c>
      <c r="BM160" s="11" t="s">
        <v>1376</v>
      </c>
    </row>
    <row r="161" s="1" customFormat="1">
      <c r="B161" s="36"/>
      <c r="C161" s="37"/>
      <c r="D161" s="234" t="s">
        <v>151</v>
      </c>
      <c r="E161" s="37"/>
      <c r="F161" s="235" t="s">
        <v>1375</v>
      </c>
      <c r="G161" s="37"/>
      <c r="H161" s="37"/>
      <c r="I161" s="145"/>
      <c r="J161" s="145"/>
      <c r="K161" s="37"/>
      <c r="L161" s="37"/>
      <c r="M161" s="38"/>
      <c r="N161" s="236"/>
      <c r="O161" s="77"/>
      <c r="P161" s="77"/>
      <c r="Q161" s="77"/>
      <c r="R161" s="77"/>
      <c r="S161" s="77"/>
      <c r="T161" s="77"/>
      <c r="U161" s="77"/>
      <c r="V161" s="77"/>
      <c r="W161" s="77"/>
      <c r="X161" s="77"/>
      <c r="Y161" s="78"/>
      <c r="AT161" s="11" t="s">
        <v>151</v>
      </c>
      <c r="AU161" s="11" t="s">
        <v>74</v>
      </c>
    </row>
    <row r="162" s="1" customFormat="1" ht="22.5" customHeight="1">
      <c r="B162" s="36"/>
      <c r="C162" s="237" t="s">
        <v>358</v>
      </c>
      <c r="D162" s="237" t="s">
        <v>256</v>
      </c>
      <c r="E162" s="238" t="s">
        <v>1377</v>
      </c>
      <c r="F162" s="239" t="s">
        <v>1378</v>
      </c>
      <c r="G162" s="240" t="s">
        <v>147</v>
      </c>
      <c r="H162" s="241">
        <v>1</v>
      </c>
      <c r="I162" s="242">
        <v>365.64999999999998</v>
      </c>
      <c r="J162" s="243"/>
      <c r="K162" s="244">
        <f>ROUND(P162*H162,2)</f>
        <v>365.64999999999998</v>
      </c>
      <c r="L162" s="239" t="s">
        <v>148</v>
      </c>
      <c r="M162" s="245"/>
      <c r="N162" s="246" t="s">
        <v>1</v>
      </c>
      <c r="O162" s="230" t="s">
        <v>43</v>
      </c>
      <c r="P162" s="231">
        <f>I162+J162</f>
        <v>365.64999999999998</v>
      </c>
      <c r="Q162" s="231">
        <f>ROUND(I162*H162,2)</f>
        <v>365.64999999999998</v>
      </c>
      <c r="R162" s="231">
        <f>ROUND(J162*H162,2)</f>
        <v>0</v>
      </c>
      <c r="S162" s="77"/>
      <c r="T162" s="232">
        <f>S162*H162</f>
        <v>0</v>
      </c>
      <c r="U162" s="232">
        <v>0</v>
      </c>
      <c r="V162" s="232">
        <f>U162*H162</f>
        <v>0</v>
      </c>
      <c r="W162" s="232">
        <v>0</v>
      </c>
      <c r="X162" s="232">
        <f>W162*H162</f>
        <v>0</v>
      </c>
      <c r="Y162" s="233" t="s">
        <v>1</v>
      </c>
      <c r="AR162" s="11" t="s">
        <v>220</v>
      </c>
      <c r="AT162" s="11" t="s">
        <v>256</v>
      </c>
      <c r="AU162" s="11" t="s">
        <v>74</v>
      </c>
      <c r="AY162" s="11" t="s">
        <v>142</v>
      </c>
      <c r="BE162" s="130">
        <f>IF(O162="základní",K162,0)</f>
        <v>365.64999999999998</v>
      </c>
      <c r="BF162" s="130">
        <f>IF(O162="snížená",K162,0)</f>
        <v>0</v>
      </c>
      <c r="BG162" s="130">
        <f>IF(O162="zákl. přenesená",K162,0)</f>
        <v>0</v>
      </c>
      <c r="BH162" s="130">
        <f>IF(O162="sníž. přenesená",K162,0)</f>
        <v>0</v>
      </c>
      <c r="BI162" s="130">
        <f>IF(O162="nulová",K162,0)</f>
        <v>0</v>
      </c>
      <c r="BJ162" s="11" t="s">
        <v>82</v>
      </c>
      <c r="BK162" s="130">
        <f>ROUND(P162*H162,2)</f>
        <v>365.64999999999998</v>
      </c>
      <c r="BL162" s="11" t="s">
        <v>141</v>
      </c>
      <c r="BM162" s="11" t="s">
        <v>1379</v>
      </c>
    </row>
    <row r="163" s="1" customFormat="1">
      <c r="B163" s="36"/>
      <c r="C163" s="37"/>
      <c r="D163" s="234" t="s">
        <v>151</v>
      </c>
      <c r="E163" s="37"/>
      <c r="F163" s="235" t="s">
        <v>1378</v>
      </c>
      <c r="G163" s="37"/>
      <c r="H163" s="37"/>
      <c r="I163" s="145"/>
      <c r="J163" s="145"/>
      <c r="K163" s="37"/>
      <c r="L163" s="37"/>
      <c r="M163" s="38"/>
      <c r="N163" s="236"/>
      <c r="O163" s="77"/>
      <c r="P163" s="77"/>
      <c r="Q163" s="77"/>
      <c r="R163" s="77"/>
      <c r="S163" s="77"/>
      <c r="T163" s="77"/>
      <c r="U163" s="77"/>
      <c r="V163" s="77"/>
      <c r="W163" s="77"/>
      <c r="X163" s="77"/>
      <c r="Y163" s="78"/>
      <c r="AT163" s="11" t="s">
        <v>151</v>
      </c>
      <c r="AU163" s="11" t="s">
        <v>74</v>
      </c>
    </row>
    <row r="164" s="1" customFormat="1" ht="22.5" customHeight="1">
      <c r="B164" s="36"/>
      <c r="C164" s="237" t="s">
        <v>363</v>
      </c>
      <c r="D164" s="237" t="s">
        <v>256</v>
      </c>
      <c r="E164" s="238" t="s">
        <v>1380</v>
      </c>
      <c r="F164" s="239" t="s">
        <v>1381</v>
      </c>
      <c r="G164" s="240" t="s">
        <v>147</v>
      </c>
      <c r="H164" s="241">
        <v>1</v>
      </c>
      <c r="I164" s="242">
        <v>60.770000000000003</v>
      </c>
      <c r="J164" s="243"/>
      <c r="K164" s="244">
        <f>ROUND(P164*H164,2)</f>
        <v>60.770000000000003</v>
      </c>
      <c r="L164" s="239" t="s">
        <v>148</v>
      </c>
      <c r="M164" s="245"/>
      <c r="N164" s="246" t="s">
        <v>1</v>
      </c>
      <c r="O164" s="230" t="s">
        <v>43</v>
      </c>
      <c r="P164" s="231">
        <f>I164+J164</f>
        <v>60.770000000000003</v>
      </c>
      <c r="Q164" s="231">
        <f>ROUND(I164*H164,2)</f>
        <v>60.770000000000003</v>
      </c>
      <c r="R164" s="231">
        <f>ROUND(J164*H164,2)</f>
        <v>0</v>
      </c>
      <c r="S164" s="77"/>
      <c r="T164" s="232">
        <f>S164*H164</f>
        <v>0</v>
      </c>
      <c r="U164" s="232">
        <v>0</v>
      </c>
      <c r="V164" s="232">
        <f>U164*H164</f>
        <v>0</v>
      </c>
      <c r="W164" s="232">
        <v>0</v>
      </c>
      <c r="X164" s="232">
        <f>W164*H164</f>
        <v>0</v>
      </c>
      <c r="Y164" s="233" t="s">
        <v>1</v>
      </c>
      <c r="AR164" s="11" t="s">
        <v>220</v>
      </c>
      <c r="AT164" s="11" t="s">
        <v>256</v>
      </c>
      <c r="AU164" s="11" t="s">
        <v>74</v>
      </c>
      <c r="AY164" s="11" t="s">
        <v>142</v>
      </c>
      <c r="BE164" s="130">
        <f>IF(O164="základní",K164,0)</f>
        <v>60.770000000000003</v>
      </c>
      <c r="BF164" s="130">
        <f>IF(O164="snížená",K164,0)</f>
        <v>0</v>
      </c>
      <c r="BG164" s="130">
        <f>IF(O164="zákl. přenesená",K164,0)</f>
        <v>0</v>
      </c>
      <c r="BH164" s="130">
        <f>IF(O164="sníž. přenesená",K164,0)</f>
        <v>0</v>
      </c>
      <c r="BI164" s="130">
        <f>IF(O164="nulová",K164,0)</f>
        <v>0</v>
      </c>
      <c r="BJ164" s="11" t="s">
        <v>82</v>
      </c>
      <c r="BK164" s="130">
        <f>ROUND(P164*H164,2)</f>
        <v>60.770000000000003</v>
      </c>
      <c r="BL164" s="11" t="s">
        <v>141</v>
      </c>
      <c r="BM164" s="11" t="s">
        <v>1382</v>
      </c>
    </row>
    <row r="165" s="1" customFormat="1">
      <c r="B165" s="36"/>
      <c r="C165" s="37"/>
      <c r="D165" s="234" t="s">
        <v>151</v>
      </c>
      <c r="E165" s="37"/>
      <c r="F165" s="235" t="s">
        <v>1381</v>
      </c>
      <c r="G165" s="37"/>
      <c r="H165" s="37"/>
      <c r="I165" s="145"/>
      <c r="J165" s="145"/>
      <c r="K165" s="37"/>
      <c r="L165" s="37"/>
      <c r="M165" s="38"/>
      <c r="N165" s="236"/>
      <c r="O165" s="77"/>
      <c r="P165" s="77"/>
      <c r="Q165" s="77"/>
      <c r="R165" s="77"/>
      <c r="S165" s="77"/>
      <c r="T165" s="77"/>
      <c r="U165" s="77"/>
      <c r="V165" s="77"/>
      <c r="W165" s="77"/>
      <c r="X165" s="77"/>
      <c r="Y165" s="78"/>
      <c r="AT165" s="11" t="s">
        <v>151</v>
      </c>
      <c r="AU165" s="11" t="s">
        <v>74</v>
      </c>
    </row>
    <row r="166" s="1" customFormat="1" ht="22.5" customHeight="1">
      <c r="B166" s="36"/>
      <c r="C166" s="237" t="s">
        <v>368</v>
      </c>
      <c r="D166" s="237" t="s">
        <v>256</v>
      </c>
      <c r="E166" s="238" t="s">
        <v>1383</v>
      </c>
      <c r="F166" s="239" t="s">
        <v>1384</v>
      </c>
      <c r="G166" s="240" t="s">
        <v>147</v>
      </c>
      <c r="H166" s="241">
        <v>1</v>
      </c>
      <c r="I166" s="242">
        <v>75.189999999999998</v>
      </c>
      <c r="J166" s="243"/>
      <c r="K166" s="244">
        <f>ROUND(P166*H166,2)</f>
        <v>75.189999999999998</v>
      </c>
      <c r="L166" s="239" t="s">
        <v>148</v>
      </c>
      <c r="M166" s="245"/>
      <c r="N166" s="246" t="s">
        <v>1</v>
      </c>
      <c r="O166" s="230" t="s">
        <v>43</v>
      </c>
      <c r="P166" s="231">
        <f>I166+J166</f>
        <v>75.189999999999998</v>
      </c>
      <c r="Q166" s="231">
        <f>ROUND(I166*H166,2)</f>
        <v>75.189999999999998</v>
      </c>
      <c r="R166" s="231">
        <f>ROUND(J166*H166,2)</f>
        <v>0</v>
      </c>
      <c r="S166" s="77"/>
      <c r="T166" s="232">
        <f>S166*H166</f>
        <v>0</v>
      </c>
      <c r="U166" s="232">
        <v>0</v>
      </c>
      <c r="V166" s="232">
        <f>U166*H166</f>
        <v>0</v>
      </c>
      <c r="W166" s="232">
        <v>0</v>
      </c>
      <c r="X166" s="232">
        <f>W166*H166</f>
        <v>0</v>
      </c>
      <c r="Y166" s="233" t="s">
        <v>1</v>
      </c>
      <c r="AR166" s="11" t="s">
        <v>220</v>
      </c>
      <c r="AT166" s="11" t="s">
        <v>256</v>
      </c>
      <c r="AU166" s="11" t="s">
        <v>74</v>
      </c>
      <c r="AY166" s="11" t="s">
        <v>142</v>
      </c>
      <c r="BE166" s="130">
        <f>IF(O166="základní",K166,0)</f>
        <v>75.189999999999998</v>
      </c>
      <c r="BF166" s="130">
        <f>IF(O166="snížená",K166,0)</f>
        <v>0</v>
      </c>
      <c r="BG166" s="130">
        <f>IF(O166="zákl. přenesená",K166,0)</f>
        <v>0</v>
      </c>
      <c r="BH166" s="130">
        <f>IF(O166="sníž. přenesená",K166,0)</f>
        <v>0</v>
      </c>
      <c r="BI166" s="130">
        <f>IF(O166="nulová",K166,0)</f>
        <v>0</v>
      </c>
      <c r="BJ166" s="11" t="s">
        <v>82</v>
      </c>
      <c r="BK166" s="130">
        <f>ROUND(P166*H166,2)</f>
        <v>75.189999999999998</v>
      </c>
      <c r="BL166" s="11" t="s">
        <v>141</v>
      </c>
      <c r="BM166" s="11" t="s">
        <v>1385</v>
      </c>
    </row>
    <row r="167" s="1" customFormat="1">
      <c r="B167" s="36"/>
      <c r="C167" s="37"/>
      <c r="D167" s="234" t="s">
        <v>151</v>
      </c>
      <c r="E167" s="37"/>
      <c r="F167" s="235" t="s">
        <v>1384</v>
      </c>
      <c r="G167" s="37"/>
      <c r="H167" s="37"/>
      <c r="I167" s="145"/>
      <c r="J167" s="145"/>
      <c r="K167" s="37"/>
      <c r="L167" s="37"/>
      <c r="M167" s="38"/>
      <c r="N167" s="236"/>
      <c r="O167" s="77"/>
      <c r="P167" s="77"/>
      <c r="Q167" s="77"/>
      <c r="R167" s="77"/>
      <c r="S167" s="77"/>
      <c r="T167" s="77"/>
      <c r="U167" s="77"/>
      <c r="V167" s="77"/>
      <c r="W167" s="77"/>
      <c r="X167" s="77"/>
      <c r="Y167" s="78"/>
      <c r="AT167" s="11" t="s">
        <v>151</v>
      </c>
      <c r="AU167" s="11" t="s">
        <v>74</v>
      </c>
    </row>
    <row r="168" s="1" customFormat="1" ht="22.5" customHeight="1">
      <c r="B168" s="36"/>
      <c r="C168" s="237" t="s">
        <v>373</v>
      </c>
      <c r="D168" s="237" t="s">
        <v>256</v>
      </c>
      <c r="E168" s="238" t="s">
        <v>1386</v>
      </c>
      <c r="F168" s="239" t="s">
        <v>1387</v>
      </c>
      <c r="G168" s="240" t="s">
        <v>147</v>
      </c>
      <c r="H168" s="241">
        <v>1</v>
      </c>
      <c r="I168" s="242">
        <v>77.25</v>
      </c>
      <c r="J168" s="243"/>
      <c r="K168" s="244">
        <f>ROUND(P168*H168,2)</f>
        <v>77.25</v>
      </c>
      <c r="L168" s="239" t="s">
        <v>148</v>
      </c>
      <c r="M168" s="245"/>
      <c r="N168" s="246" t="s">
        <v>1</v>
      </c>
      <c r="O168" s="230" t="s">
        <v>43</v>
      </c>
      <c r="P168" s="231">
        <f>I168+J168</f>
        <v>77.25</v>
      </c>
      <c r="Q168" s="231">
        <f>ROUND(I168*H168,2)</f>
        <v>77.25</v>
      </c>
      <c r="R168" s="231">
        <f>ROUND(J168*H168,2)</f>
        <v>0</v>
      </c>
      <c r="S168" s="77"/>
      <c r="T168" s="232">
        <f>S168*H168</f>
        <v>0</v>
      </c>
      <c r="U168" s="232">
        <v>0</v>
      </c>
      <c r="V168" s="232">
        <f>U168*H168</f>
        <v>0</v>
      </c>
      <c r="W168" s="232">
        <v>0</v>
      </c>
      <c r="X168" s="232">
        <f>W168*H168</f>
        <v>0</v>
      </c>
      <c r="Y168" s="233" t="s">
        <v>1</v>
      </c>
      <c r="AR168" s="11" t="s">
        <v>220</v>
      </c>
      <c r="AT168" s="11" t="s">
        <v>256</v>
      </c>
      <c r="AU168" s="11" t="s">
        <v>74</v>
      </c>
      <c r="AY168" s="11" t="s">
        <v>142</v>
      </c>
      <c r="BE168" s="130">
        <f>IF(O168="základní",K168,0)</f>
        <v>77.25</v>
      </c>
      <c r="BF168" s="130">
        <f>IF(O168="snížená",K168,0)</f>
        <v>0</v>
      </c>
      <c r="BG168" s="130">
        <f>IF(O168="zákl. přenesená",K168,0)</f>
        <v>0</v>
      </c>
      <c r="BH168" s="130">
        <f>IF(O168="sníž. přenesená",K168,0)</f>
        <v>0</v>
      </c>
      <c r="BI168" s="130">
        <f>IF(O168="nulová",K168,0)</f>
        <v>0</v>
      </c>
      <c r="BJ168" s="11" t="s">
        <v>82</v>
      </c>
      <c r="BK168" s="130">
        <f>ROUND(P168*H168,2)</f>
        <v>77.25</v>
      </c>
      <c r="BL168" s="11" t="s">
        <v>141</v>
      </c>
      <c r="BM168" s="11" t="s">
        <v>1388</v>
      </c>
    </row>
    <row r="169" s="1" customFormat="1">
      <c r="B169" s="36"/>
      <c r="C169" s="37"/>
      <c r="D169" s="234" t="s">
        <v>151</v>
      </c>
      <c r="E169" s="37"/>
      <c r="F169" s="235" t="s">
        <v>1387</v>
      </c>
      <c r="G169" s="37"/>
      <c r="H169" s="37"/>
      <c r="I169" s="145"/>
      <c r="J169" s="145"/>
      <c r="K169" s="37"/>
      <c r="L169" s="37"/>
      <c r="M169" s="38"/>
      <c r="N169" s="236"/>
      <c r="O169" s="77"/>
      <c r="P169" s="77"/>
      <c r="Q169" s="77"/>
      <c r="R169" s="77"/>
      <c r="S169" s="77"/>
      <c r="T169" s="77"/>
      <c r="U169" s="77"/>
      <c r="V169" s="77"/>
      <c r="W169" s="77"/>
      <c r="X169" s="77"/>
      <c r="Y169" s="78"/>
      <c r="AT169" s="11" t="s">
        <v>151</v>
      </c>
      <c r="AU169" s="11" t="s">
        <v>74</v>
      </c>
    </row>
    <row r="170" s="1" customFormat="1" ht="22.5" customHeight="1">
      <c r="B170" s="36"/>
      <c r="C170" s="237" t="s">
        <v>378</v>
      </c>
      <c r="D170" s="237" t="s">
        <v>256</v>
      </c>
      <c r="E170" s="238" t="s">
        <v>1389</v>
      </c>
      <c r="F170" s="239" t="s">
        <v>1390</v>
      </c>
      <c r="G170" s="240" t="s">
        <v>147</v>
      </c>
      <c r="H170" s="241">
        <v>1</v>
      </c>
      <c r="I170" s="242">
        <v>116.39</v>
      </c>
      <c r="J170" s="243"/>
      <c r="K170" s="244">
        <f>ROUND(P170*H170,2)</f>
        <v>116.39</v>
      </c>
      <c r="L170" s="239" t="s">
        <v>148</v>
      </c>
      <c r="M170" s="245"/>
      <c r="N170" s="246" t="s">
        <v>1</v>
      </c>
      <c r="O170" s="230" t="s">
        <v>43</v>
      </c>
      <c r="P170" s="231">
        <f>I170+J170</f>
        <v>116.39</v>
      </c>
      <c r="Q170" s="231">
        <f>ROUND(I170*H170,2)</f>
        <v>116.39</v>
      </c>
      <c r="R170" s="231">
        <f>ROUND(J170*H170,2)</f>
        <v>0</v>
      </c>
      <c r="S170" s="77"/>
      <c r="T170" s="232">
        <f>S170*H170</f>
        <v>0</v>
      </c>
      <c r="U170" s="232">
        <v>0</v>
      </c>
      <c r="V170" s="232">
        <f>U170*H170</f>
        <v>0</v>
      </c>
      <c r="W170" s="232">
        <v>0</v>
      </c>
      <c r="X170" s="232">
        <f>W170*H170</f>
        <v>0</v>
      </c>
      <c r="Y170" s="233" t="s">
        <v>1</v>
      </c>
      <c r="AR170" s="11" t="s">
        <v>220</v>
      </c>
      <c r="AT170" s="11" t="s">
        <v>256</v>
      </c>
      <c r="AU170" s="11" t="s">
        <v>74</v>
      </c>
      <c r="AY170" s="11" t="s">
        <v>142</v>
      </c>
      <c r="BE170" s="130">
        <f>IF(O170="základní",K170,0)</f>
        <v>116.39</v>
      </c>
      <c r="BF170" s="130">
        <f>IF(O170="snížená",K170,0)</f>
        <v>0</v>
      </c>
      <c r="BG170" s="130">
        <f>IF(O170="zákl. přenesená",K170,0)</f>
        <v>0</v>
      </c>
      <c r="BH170" s="130">
        <f>IF(O170="sníž. přenesená",K170,0)</f>
        <v>0</v>
      </c>
      <c r="BI170" s="130">
        <f>IF(O170="nulová",K170,0)</f>
        <v>0</v>
      </c>
      <c r="BJ170" s="11" t="s">
        <v>82</v>
      </c>
      <c r="BK170" s="130">
        <f>ROUND(P170*H170,2)</f>
        <v>116.39</v>
      </c>
      <c r="BL170" s="11" t="s">
        <v>141</v>
      </c>
      <c r="BM170" s="11" t="s">
        <v>1391</v>
      </c>
    </row>
    <row r="171" s="1" customFormat="1">
      <c r="B171" s="36"/>
      <c r="C171" s="37"/>
      <c r="D171" s="234" t="s">
        <v>151</v>
      </c>
      <c r="E171" s="37"/>
      <c r="F171" s="235" t="s">
        <v>1390</v>
      </c>
      <c r="G171" s="37"/>
      <c r="H171" s="37"/>
      <c r="I171" s="145"/>
      <c r="J171" s="145"/>
      <c r="K171" s="37"/>
      <c r="L171" s="37"/>
      <c r="M171" s="38"/>
      <c r="N171" s="236"/>
      <c r="O171" s="77"/>
      <c r="P171" s="77"/>
      <c r="Q171" s="77"/>
      <c r="R171" s="77"/>
      <c r="S171" s="77"/>
      <c r="T171" s="77"/>
      <c r="U171" s="77"/>
      <c r="V171" s="77"/>
      <c r="W171" s="77"/>
      <c r="X171" s="77"/>
      <c r="Y171" s="78"/>
      <c r="AT171" s="11" t="s">
        <v>151</v>
      </c>
      <c r="AU171" s="11" t="s">
        <v>74</v>
      </c>
    </row>
    <row r="172" s="1" customFormat="1" ht="22.5" customHeight="1">
      <c r="B172" s="36"/>
      <c r="C172" s="237" t="s">
        <v>383</v>
      </c>
      <c r="D172" s="237" t="s">
        <v>256</v>
      </c>
      <c r="E172" s="238" t="s">
        <v>1392</v>
      </c>
      <c r="F172" s="239" t="s">
        <v>1393</v>
      </c>
      <c r="G172" s="240" t="s">
        <v>147</v>
      </c>
      <c r="H172" s="241">
        <v>1</v>
      </c>
      <c r="I172" s="242">
        <v>329.60000000000002</v>
      </c>
      <c r="J172" s="243"/>
      <c r="K172" s="244">
        <f>ROUND(P172*H172,2)</f>
        <v>329.60000000000002</v>
      </c>
      <c r="L172" s="239" t="s">
        <v>148</v>
      </c>
      <c r="M172" s="245"/>
      <c r="N172" s="246" t="s">
        <v>1</v>
      </c>
      <c r="O172" s="230" t="s">
        <v>43</v>
      </c>
      <c r="P172" s="231">
        <f>I172+J172</f>
        <v>329.60000000000002</v>
      </c>
      <c r="Q172" s="231">
        <f>ROUND(I172*H172,2)</f>
        <v>329.60000000000002</v>
      </c>
      <c r="R172" s="231">
        <f>ROUND(J172*H172,2)</f>
        <v>0</v>
      </c>
      <c r="S172" s="77"/>
      <c r="T172" s="232">
        <f>S172*H172</f>
        <v>0</v>
      </c>
      <c r="U172" s="232">
        <v>0</v>
      </c>
      <c r="V172" s="232">
        <f>U172*H172</f>
        <v>0</v>
      </c>
      <c r="W172" s="232">
        <v>0</v>
      </c>
      <c r="X172" s="232">
        <f>W172*H172</f>
        <v>0</v>
      </c>
      <c r="Y172" s="233" t="s">
        <v>1</v>
      </c>
      <c r="AR172" s="11" t="s">
        <v>220</v>
      </c>
      <c r="AT172" s="11" t="s">
        <v>256</v>
      </c>
      <c r="AU172" s="11" t="s">
        <v>74</v>
      </c>
      <c r="AY172" s="11" t="s">
        <v>142</v>
      </c>
      <c r="BE172" s="130">
        <f>IF(O172="základní",K172,0)</f>
        <v>329.60000000000002</v>
      </c>
      <c r="BF172" s="130">
        <f>IF(O172="snížená",K172,0)</f>
        <v>0</v>
      </c>
      <c r="BG172" s="130">
        <f>IF(O172="zákl. přenesená",K172,0)</f>
        <v>0</v>
      </c>
      <c r="BH172" s="130">
        <f>IF(O172="sníž. přenesená",K172,0)</f>
        <v>0</v>
      </c>
      <c r="BI172" s="130">
        <f>IF(O172="nulová",K172,0)</f>
        <v>0</v>
      </c>
      <c r="BJ172" s="11" t="s">
        <v>82</v>
      </c>
      <c r="BK172" s="130">
        <f>ROUND(P172*H172,2)</f>
        <v>329.60000000000002</v>
      </c>
      <c r="BL172" s="11" t="s">
        <v>141</v>
      </c>
      <c r="BM172" s="11" t="s">
        <v>1394</v>
      </c>
    </row>
    <row r="173" s="1" customFormat="1">
      <c r="B173" s="36"/>
      <c r="C173" s="37"/>
      <c r="D173" s="234" t="s">
        <v>151</v>
      </c>
      <c r="E173" s="37"/>
      <c r="F173" s="235" t="s">
        <v>1393</v>
      </c>
      <c r="G173" s="37"/>
      <c r="H173" s="37"/>
      <c r="I173" s="145"/>
      <c r="J173" s="145"/>
      <c r="K173" s="37"/>
      <c r="L173" s="37"/>
      <c r="M173" s="38"/>
      <c r="N173" s="236"/>
      <c r="O173" s="77"/>
      <c r="P173" s="77"/>
      <c r="Q173" s="77"/>
      <c r="R173" s="77"/>
      <c r="S173" s="77"/>
      <c r="T173" s="77"/>
      <c r="U173" s="77"/>
      <c r="V173" s="77"/>
      <c r="W173" s="77"/>
      <c r="X173" s="77"/>
      <c r="Y173" s="78"/>
      <c r="AT173" s="11" t="s">
        <v>151</v>
      </c>
      <c r="AU173" s="11" t="s">
        <v>74</v>
      </c>
    </row>
    <row r="174" s="1" customFormat="1" ht="22.5" customHeight="1">
      <c r="B174" s="36"/>
      <c r="C174" s="237" t="s">
        <v>388</v>
      </c>
      <c r="D174" s="237" t="s">
        <v>256</v>
      </c>
      <c r="E174" s="238" t="s">
        <v>1395</v>
      </c>
      <c r="F174" s="239" t="s">
        <v>1396</v>
      </c>
      <c r="G174" s="240" t="s">
        <v>147</v>
      </c>
      <c r="H174" s="241">
        <v>1</v>
      </c>
      <c r="I174" s="242">
        <v>195.69999999999999</v>
      </c>
      <c r="J174" s="243"/>
      <c r="K174" s="244">
        <f>ROUND(P174*H174,2)</f>
        <v>195.69999999999999</v>
      </c>
      <c r="L174" s="239" t="s">
        <v>148</v>
      </c>
      <c r="M174" s="245"/>
      <c r="N174" s="246" t="s">
        <v>1</v>
      </c>
      <c r="O174" s="230" t="s">
        <v>43</v>
      </c>
      <c r="P174" s="231">
        <f>I174+J174</f>
        <v>195.69999999999999</v>
      </c>
      <c r="Q174" s="231">
        <f>ROUND(I174*H174,2)</f>
        <v>195.69999999999999</v>
      </c>
      <c r="R174" s="231">
        <f>ROUND(J174*H174,2)</f>
        <v>0</v>
      </c>
      <c r="S174" s="77"/>
      <c r="T174" s="232">
        <f>S174*H174</f>
        <v>0</v>
      </c>
      <c r="U174" s="232">
        <v>0</v>
      </c>
      <c r="V174" s="232">
        <f>U174*H174</f>
        <v>0</v>
      </c>
      <c r="W174" s="232">
        <v>0</v>
      </c>
      <c r="X174" s="232">
        <f>W174*H174</f>
        <v>0</v>
      </c>
      <c r="Y174" s="233" t="s">
        <v>1</v>
      </c>
      <c r="AR174" s="11" t="s">
        <v>220</v>
      </c>
      <c r="AT174" s="11" t="s">
        <v>256</v>
      </c>
      <c r="AU174" s="11" t="s">
        <v>74</v>
      </c>
      <c r="AY174" s="11" t="s">
        <v>142</v>
      </c>
      <c r="BE174" s="130">
        <f>IF(O174="základní",K174,0)</f>
        <v>195.69999999999999</v>
      </c>
      <c r="BF174" s="130">
        <f>IF(O174="snížená",K174,0)</f>
        <v>0</v>
      </c>
      <c r="BG174" s="130">
        <f>IF(O174="zákl. přenesená",K174,0)</f>
        <v>0</v>
      </c>
      <c r="BH174" s="130">
        <f>IF(O174="sníž. přenesená",K174,0)</f>
        <v>0</v>
      </c>
      <c r="BI174" s="130">
        <f>IF(O174="nulová",K174,0)</f>
        <v>0</v>
      </c>
      <c r="BJ174" s="11" t="s">
        <v>82</v>
      </c>
      <c r="BK174" s="130">
        <f>ROUND(P174*H174,2)</f>
        <v>195.69999999999999</v>
      </c>
      <c r="BL174" s="11" t="s">
        <v>141</v>
      </c>
      <c r="BM174" s="11" t="s">
        <v>1397</v>
      </c>
    </row>
    <row r="175" s="1" customFormat="1">
      <c r="B175" s="36"/>
      <c r="C175" s="37"/>
      <c r="D175" s="234" t="s">
        <v>151</v>
      </c>
      <c r="E175" s="37"/>
      <c r="F175" s="235" t="s">
        <v>1396</v>
      </c>
      <c r="G175" s="37"/>
      <c r="H175" s="37"/>
      <c r="I175" s="145"/>
      <c r="J175" s="145"/>
      <c r="K175" s="37"/>
      <c r="L175" s="37"/>
      <c r="M175" s="38"/>
      <c r="N175" s="236"/>
      <c r="O175" s="77"/>
      <c r="P175" s="77"/>
      <c r="Q175" s="77"/>
      <c r="R175" s="77"/>
      <c r="S175" s="77"/>
      <c r="T175" s="77"/>
      <c r="U175" s="77"/>
      <c r="V175" s="77"/>
      <c r="W175" s="77"/>
      <c r="X175" s="77"/>
      <c r="Y175" s="78"/>
      <c r="AT175" s="11" t="s">
        <v>151</v>
      </c>
      <c r="AU175" s="11" t="s">
        <v>74</v>
      </c>
    </row>
    <row r="176" s="1" customFormat="1" ht="22.5" customHeight="1">
      <c r="B176" s="36"/>
      <c r="C176" s="237" t="s">
        <v>393</v>
      </c>
      <c r="D176" s="237" t="s">
        <v>256</v>
      </c>
      <c r="E176" s="238" t="s">
        <v>1398</v>
      </c>
      <c r="F176" s="239" t="s">
        <v>1399</v>
      </c>
      <c r="G176" s="240" t="s">
        <v>147</v>
      </c>
      <c r="H176" s="241">
        <v>1</v>
      </c>
      <c r="I176" s="242">
        <v>448.05000000000001</v>
      </c>
      <c r="J176" s="243"/>
      <c r="K176" s="244">
        <f>ROUND(P176*H176,2)</f>
        <v>448.05000000000001</v>
      </c>
      <c r="L176" s="239" t="s">
        <v>148</v>
      </c>
      <c r="M176" s="245"/>
      <c r="N176" s="246" t="s">
        <v>1</v>
      </c>
      <c r="O176" s="230" t="s">
        <v>43</v>
      </c>
      <c r="P176" s="231">
        <f>I176+J176</f>
        <v>448.05000000000001</v>
      </c>
      <c r="Q176" s="231">
        <f>ROUND(I176*H176,2)</f>
        <v>448.05000000000001</v>
      </c>
      <c r="R176" s="231">
        <f>ROUND(J176*H176,2)</f>
        <v>0</v>
      </c>
      <c r="S176" s="77"/>
      <c r="T176" s="232">
        <f>S176*H176</f>
        <v>0</v>
      </c>
      <c r="U176" s="232">
        <v>0</v>
      </c>
      <c r="V176" s="232">
        <f>U176*H176</f>
        <v>0</v>
      </c>
      <c r="W176" s="232">
        <v>0</v>
      </c>
      <c r="X176" s="232">
        <f>W176*H176</f>
        <v>0</v>
      </c>
      <c r="Y176" s="233" t="s">
        <v>1</v>
      </c>
      <c r="AR176" s="11" t="s">
        <v>220</v>
      </c>
      <c r="AT176" s="11" t="s">
        <v>256</v>
      </c>
      <c r="AU176" s="11" t="s">
        <v>74</v>
      </c>
      <c r="AY176" s="11" t="s">
        <v>142</v>
      </c>
      <c r="BE176" s="130">
        <f>IF(O176="základní",K176,0)</f>
        <v>448.05000000000001</v>
      </c>
      <c r="BF176" s="130">
        <f>IF(O176="snížená",K176,0)</f>
        <v>0</v>
      </c>
      <c r="BG176" s="130">
        <f>IF(O176="zákl. přenesená",K176,0)</f>
        <v>0</v>
      </c>
      <c r="BH176" s="130">
        <f>IF(O176="sníž. přenesená",K176,0)</f>
        <v>0</v>
      </c>
      <c r="BI176" s="130">
        <f>IF(O176="nulová",K176,0)</f>
        <v>0</v>
      </c>
      <c r="BJ176" s="11" t="s">
        <v>82</v>
      </c>
      <c r="BK176" s="130">
        <f>ROUND(P176*H176,2)</f>
        <v>448.05000000000001</v>
      </c>
      <c r="BL176" s="11" t="s">
        <v>141</v>
      </c>
      <c r="BM176" s="11" t="s">
        <v>1400</v>
      </c>
    </row>
    <row r="177" s="1" customFormat="1">
      <c r="B177" s="36"/>
      <c r="C177" s="37"/>
      <c r="D177" s="234" t="s">
        <v>151</v>
      </c>
      <c r="E177" s="37"/>
      <c r="F177" s="235" t="s">
        <v>1399</v>
      </c>
      <c r="G177" s="37"/>
      <c r="H177" s="37"/>
      <c r="I177" s="145"/>
      <c r="J177" s="145"/>
      <c r="K177" s="37"/>
      <c r="L177" s="37"/>
      <c r="M177" s="38"/>
      <c r="N177" s="236"/>
      <c r="O177" s="77"/>
      <c r="P177" s="77"/>
      <c r="Q177" s="77"/>
      <c r="R177" s="77"/>
      <c r="S177" s="77"/>
      <c r="T177" s="77"/>
      <c r="U177" s="77"/>
      <c r="V177" s="77"/>
      <c r="W177" s="77"/>
      <c r="X177" s="77"/>
      <c r="Y177" s="78"/>
      <c r="AT177" s="11" t="s">
        <v>151</v>
      </c>
      <c r="AU177" s="11" t="s">
        <v>74</v>
      </c>
    </row>
    <row r="178" s="1" customFormat="1" ht="22.5" customHeight="1">
      <c r="B178" s="36"/>
      <c r="C178" s="237" t="s">
        <v>398</v>
      </c>
      <c r="D178" s="237" t="s">
        <v>256</v>
      </c>
      <c r="E178" s="238" t="s">
        <v>1401</v>
      </c>
      <c r="F178" s="239" t="s">
        <v>1402</v>
      </c>
      <c r="G178" s="240" t="s">
        <v>147</v>
      </c>
      <c r="H178" s="241">
        <v>1</v>
      </c>
      <c r="I178" s="242">
        <v>10.300000000000001</v>
      </c>
      <c r="J178" s="243"/>
      <c r="K178" s="244">
        <f>ROUND(P178*H178,2)</f>
        <v>10.300000000000001</v>
      </c>
      <c r="L178" s="239" t="s">
        <v>148</v>
      </c>
      <c r="M178" s="245"/>
      <c r="N178" s="246" t="s">
        <v>1</v>
      </c>
      <c r="O178" s="230" t="s">
        <v>43</v>
      </c>
      <c r="P178" s="231">
        <f>I178+J178</f>
        <v>10.300000000000001</v>
      </c>
      <c r="Q178" s="231">
        <f>ROUND(I178*H178,2)</f>
        <v>10.300000000000001</v>
      </c>
      <c r="R178" s="231">
        <f>ROUND(J178*H178,2)</f>
        <v>0</v>
      </c>
      <c r="S178" s="77"/>
      <c r="T178" s="232">
        <f>S178*H178</f>
        <v>0</v>
      </c>
      <c r="U178" s="232">
        <v>0</v>
      </c>
      <c r="V178" s="232">
        <f>U178*H178</f>
        <v>0</v>
      </c>
      <c r="W178" s="232">
        <v>0</v>
      </c>
      <c r="X178" s="232">
        <f>W178*H178</f>
        <v>0</v>
      </c>
      <c r="Y178" s="233" t="s">
        <v>1</v>
      </c>
      <c r="AR178" s="11" t="s">
        <v>220</v>
      </c>
      <c r="AT178" s="11" t="s">
        <v>256</v>
      </c>
      <c r="AU178" s="11" t="s">
        <v>74</v>
      </c>
      <c r="AY178" s="11" t="s">
        <v>142</v>
      </c>
      <c r="BE178" s="130">
        <f>IF(O178="základní",K178,0)</f>
        <v>10.300000000000001</v>
      </c>
      <c r="BF178" s="130">
        <f>IF(O178="snížená",K178,0)</f>
        <v>0</v>
      </c>
      <c r="BG178" s="130">
        <f>IF(O178="zákl. přenesená",K178,0)</f>
        <v>0</v>
      </c>
      <c r="BH178" s="130">
        <f>IF(O178="sníž. přenesená",K178,0)</f>
        <v>0</v>
      </c>
      <c r="BI178" s="130">
        <f>IF(O178="nulová",K178,0)</f>
        <v>0</v>
      </c>
      <c r="BJ178" s="11" t="s">
        <v>82</v>
      </c>
      <c r="BK178" s="130">
        <f>ROUND(P178*H178,2)</f>
        <v>10.300000000000001</v>
      </c>
      <c r="BL178" s="11" t="s">
        <v>141</v>
      </c>
      <c r="BM178" s="11" t="s">
        <v>1403</v>
      </c>
    </row>
    <row r="179" s="1" customFormat="1">
      <c r="B179" s="36"/>
      <c r="C179" s="37"/>
      <c r="D179" s="234" t="s">
        <v>151</v>
      </c>
      <c r="E179" s="37"/>
      <c r="F179" s="235" t="s">
        <v>1402</v>
      </c>
      <c r="G179" s="37"/>
      <c r="H179" s="37"/>
      <c r="I179" s="145"/>
      <c r="J179" s="145"/>
      <c r="K179" s="37"/>
      <c r="L179" s="37"/>
      <c r="M179" s="38"/>
      <c r="N179" s="236"/>
      <c r="O179" s="77"/>
      <c r="P179" s="77"/>
      <c r="Q179" s="77"/>
      <c r="R179" s="77"/>
      <c r="S179" s="77"/>
      <c r="T179" s="77"/>
      <c r="U179" s="77"/>
      <c r="V179" s="77"/>
      <c r="W179" s="77"/>
      <c r="X179" s="77"/>
      <c r="Y179" s="78"/>
      <c r="AT179" s="11" t="s">
        <v>151</v>
      </c>
      <c r="AU179" s="11" t="s">
        <v>74</v>
      </c>
    </row>
    <row r="180" s="1" customFormat="1" ht="22.5" customHeight="1">
      <c r="B180" s="36"/>
      <c r="C180" s="237" t="s">
        <v>403</v>
      </c>
      <c r="D180" s="237" t="s">
        <v>256</v>
      </c>
      <c r="E180" s="238" t="s">
        <v>1404</v>
      </c>
      <c r="F180" s="239" t="s">
        <v>1405</v>
      </c>
      <c r="G180" s="240" t="s">
        <v>147</v>
      </c>
      <c r="H180" s="241">
        <v>1</v>
      </c>
      <c r="I180" s="242">
        <v>5.1500000000000004</v>
      </c>
      <c r="J180" s="243"/>
      <c r="K180" s="244">
        <f>ROUND(P180*H180,2)</f>
        <v>5.1500000000000004</v>
      </c>
      <c r="L180" s="239" t="s">
        <v>148</v>
      </c>
      <c r="M180" s="245"/>
      <c r="N180" s="246" t="s">
        <v>1</v>
      </c>
      <c r="O180" s="230" t="s">
        <v>43</v>
      </c>
      <c r="P180" s="231">
        <f>I180+J180</f>
        <v>5.1500000000000004</v>
      </c>
      <c r="Q180" s="231">
        <f>ROUND(I180*H180,2)</f>
        <v>5.1500000000000004</v>
      </c>
      <c r="R180" s="231">
        <f>ROUND(J180*H180,2)</f>
        <v>0</v>
      </c>
      <c r="S180" s="77"/>
      <c r="T180" s="232">
        <f>S180*H180</f>
        <v>0</v>
      </c>
      <c r="U180" s="232">
        <v>0</v>
      </c>
      <c r="V180" s="232">
        <f>U180*H180</f>
        <v>0</v>
      </c>
      <c r="W180" s="232">
        <v>0</v>
      </c>
      <c r="X180" s="232">
        <f>W180*H180</f>
        <v>0</v>
      </c>
      <c r="Y180" s="233" t="s">
        <v>1</v>
      </c>
      <c r="AR180" s="11" t="s">
        <v>220</v>
      </c>
      <c r="AT180" s="11" t="s">
        <v>256</v>
      </c>
      <c r="AU180" s="11" t="s">
        <v>74</v>
      </c>
      <c r="AY180" s="11" t="s">
        <v>142</v>
      </c>
      <c r="BE180" s="130">
        <f>IF(O180="základní",K180,0)</f>
        <v>5.1500000000000004</v>
      </c>
      <c r="BF180" s="130">
        <f>IF(O180="snížená",K180,0)</f>
        <v>0</v>
      </c>
      <c r="BG180" s="130">
        <f>IF(O180="zákl. přenesená",K180,0)</f>
        <v>0</v>
      </c>
      <c r="BH180" s="130">
        <f>IF(O180="sníž. přenesená",K180,0)</f>
        <v>0</v>
      </c>
      <c r="BI180" s="130">
        <f>IF(O180="nulová",K180,0)</f>
        <v>0</v>
      </c>
      <c r="BJ180" s="11" t="s">
        <v>82</v>
      </c>
      <c r="BK180" s="130">
        <f>ROUND(P180*H180,2)</f>
        <v>5.1500000000000004</v>
      </c>
      <c r="BL180" s="11" t="s">
        <v>141</v>
      </c>
      <c r="BM180" s="11" t="s">
        <v>1406</v>
      </c>
    </row>
    <row r="181" s="1" customFormat="1">
      <c r="B181" s="36"/>
      <c r="C181" s="37"/>
      <c r="D181" s="234" t="s">
        <v>151</v>
      </c>
      <c r="E181" s="37"/>
      <c r="F181" s="235" t="s">
        <v>1405</v>
      </c>
      <c r="G181" s="37"/>
      <c r="H181" s="37"/>
      <c r="I181" s="145"/>
      <c r="J181" s="145"/>
      <c r="K181" s="37"/>
      <c r="L181" s="37"/>
      <c r="M181" s="38"/>
      <c r="N181" s="236"/>
      <c r="O181" s="77"/>
      <c r="P181" s="77"/>
      <c r="Q181" s="77"/>
      <c r="R181" s="77"/>
      <c r="S181" s="77"/>
      <c r="T181" s="77"/>
      <c r="U181" s="77"/>
      <c r="V181" s="77"/>
      <c r="W181" s="77"/>
      <c r="X181" s="77"/>
      <c r="Y181" s="78"/>
      <c r="AT181" s="11" t="s">
        <v>151</v>
      </c>
      <c r="AU181" s="11" t="s">
        <v>74</v>
      </c>
    </row>
    <row r="182" s="1" customFormat="1" ht="22.5" customHeight="1">
      <c r="B182" s="36"/>
      <c r="C182" s="237" t="s">
        <v>408</v>
      </c>
      <c r="D182" s="237" t="s">
        <v>256</v>
      </c>
      <c r="E182" s="238" t="s">
        <v>1407</v>
      </c>
      <c r="F182" s="239" t="s">
        <v>1408</v>
      </c>
      <c r="G182" s="240" t="s">
        <v>147</v>
      </c>
      <c r="H182" s="241">
        <v>1</v>
      </c>
      <c r="I182" s="242">
        <v>16.48</v>
      </c>
      <c r="J182" s="243"/>
      <c r="K182" s="244">
        <f>ROUND(P182*H182,2)</f>
        <v>16.48</v>
      </c>
      <c r="L182" s="239" t="s">
        <v>148</v>
      </c>
      <c r="M182" s="245"/>
      <c r="N182" s="246" t="s">
        <v>1</v>
      </c>
      <c r="O182" s="230" t="s">
        <v>43</v>
      </c>
      <c r="P182" s="231">
        <f>I182+J182</f>
        <v>16.48</v>
      </c>
      <c r="Q182" s="231">
        <f>ROUND(I182*H182,2)</f>
        <v>16.48</v>
      </c>
      <c r="R182" s="231">
        <f>ROUND(J182*H182,2)</f>
        <v>0</v>
      </c>
      <c r="S182" s="77"/>
      <c r="T182" s="232">
        <f>S182*H182</f>
        <v>0</v>
      </c>
      <c r="U182" s="232">
        <v>0</v>
      </c>
      <c r="V182" s="232">
        <f>U182*H182</f>
        <v>0</v>
      </c>
      <c r="W182" s="232">
        <v>0</v>
      </c>
      <c r="X182" s="232">
        <f>W182*H182</f>
        <v>0</v>
      </c>
      <c r="Y182" s="233" t="s">
        <v>1</v>
      </c>
      <c r="AR182" s="11" t="s">
        <v>220</v>
      </c>
      <c r="AT182" s="11" t="s">
        <v>256</v>
      </c>
      <c r="AU182" s="11" t="s">
        <v>74</v>
      </c>
      <c r="AY182" s="11" t="s">
        <v>142</v>
      </c>
      <c r="BE182" s="130">
        <f>IF(O182="základní",K182,0)</f>
        <v>16.48</v>
      </c>
      <c r="BF182" s="130">
        <f>IF(O182="snížená",K182,0)</f>
        <v>0</v>
      </c>
      <c r="BG182" s="130">
        <f>IF(O182="zákl. přenesená",K182,0)</f>
        <v>0</v>
      </c>
      <c r="BH182" s="130">
        <f>IF(O182="sníž. přenesená",K182,0)</f>
        <v>0</v>
      </c>
      <c r="BI182" s="130">
        <f>IF(O182="nulová",K182,0)</f>
        <v>0</v>
      </c>
      <c r="BJ182" s="11" t="s">
        <v>82</v>
      </c>
      <c r="BK182" s="130">
        <f>ROUND(P182*H182,2)</f>
        <v>16.48</v>
      </c>
      <c r="BL182" s="11" t="s">
        <v>141</v>
      </c>
      <c r="BM182" s="11" t="s">
        <v>1409</v>
      </c>
    </row>
    <row r="183" s="1" customFormat="1">
      <c r="B183" s="36"/>
      <c r="C183" s="37"/>
      <c r="D183" s="234" t="s">
        <v>151</v>
      </c>
      <c r="E183" s="37"/>
      <c r="F183" s="235" t="s">
        <v>1408</v>
      </c>
      <c r="G183" s="37"/>
      <c r="H183" s="37"/>
      <c r="I183" s="145"/>
      <c r="J183" s="145"/>
      <c r="K183" s="37"/>
      <c r="L183" s="37"/>
      <c r="M183" s="38"/>
      <c r="N183" s="236"/>
      <c r="O183" s="77"/>
      <c r="P183" s="77"/>
      <c r="Q183" s="77"/>
      <c r="R183" s="77"/>
      <c r="S183" s="77"/>
      <c r="T183" s="77"/>
      <c r="U183" s="77"/>
      <c r="V183" s="77"/>
      <c r="W183" s="77"/>
      <c r="X183" s="77"/>
      <c r="Y183" s="78"/>
      <c r="AT183" s="11" t="s">
        <v>151</v>
      </c>
      <c r="AU183" s="11" t="s">
        <v>74</v>
      </c>
    </row>
    <row r="184" s="1" customFormat="1" ht="22.5" customHeight="1">
      <c r="B184" s="36"/>
      <c r="C184" s="237" t="s">
        <v>413</v>
      </c>
      <c r="D184" s="237" t="s">
        <v>256</v>
      </c>
      <c r="E184" s="238" t="s">
        <v>1410</v>
      </c>
      <c r="F184" s="239" t="s">
        <v>1411</v>
      </c>
      <c r="G184" s="240" t="s">
        <v>147</v>
      </c>
      <c r="H184" s="241">
        <v>1</v>
      </c>
      <c r="I184" s="242">
        <v>1040.3</v>
      </c>
      <c r="J184" s="243"/>
      <c r="K184" s="244">
        <f>ROUND(P184*H184,2)</f>
        <v>1040.3</v>
      </c>
      <c r="L184" s="239" t="s">
        <v>148</v>
      </c>
      <c r="M184" s="245"/>
      <c r="N184" s="246" t="s">
        <v>1</v>
      </c>
      <c r="O184" s="230" t="s">
        <v>43</v>
      </c>
      <c r="P184" s="231">
        <f>I184+J184</f>
        <v>1040.3</v>
      </c>
      <c r="Q184" s="231">
        <f>ROUND(I184*H184,2)</f>
        <v>1040.3</v>
      </c>
      <c r="R184" s="231">
        <f>ROUND(J184*H184,2)</f>
        <v>0</v>
      </c>
      <c r="S184" s="77"/>
      <c r="T184" s="232">
        <f>S184*H184</f>
        <v>0</v>
      </c>
      <c r="U184" s="232">
        <v>0</v>
      </c>
      <c r="V184" s="232">
        <f>U184*H184</f>
        <v>0</v>
      </c>
      <c r="W184" s="232">
        <v>0</v>
      </c>
      <c r="X184" s="232">
        <f>W184*H184</f>
        <v>0</v>
      </c>
      <c r="Y184" s="233" t="s">
        <v>1</v>
      </c>
      <c r="AR184" s="11" t="s">
        <v>220</v>
      </c>
      <c r="AT184" s="11" t="s">
        <v>256</v>
      </c>
      <c r="AU184" s="11" t="s">
        <v>74</v>
      </c>
      <c r="AY184" s="11" t="s">
        <v>142</v>
      </c>
      <c r="BE184" s="130">
        <f>IF(O184="základní",K184,0)</f>
        <v>1040.3</v>
      </c>
      <c r="BF184" s="130">
        <f>IF(O184="snížená",K184,0)</f>
        <v>0</v>
      </c>
      <c r="BG184" s="130">
        <f>IF(O184="zákl. přenesená",K184,0)</f>
        <v>0</v>
      </c>
      <c r="BH184" s="130">
        <f>IF(O184="sníž. přenesená",K184,0)</f>
        <v>0</v>
      </c>
      <c r="BI184" s="130">
        <f>IF(O184="nulová",K184,0)</f>
        <v>0</v>
      </c>
      <c r="BJ184" s="11" t="s">
        <v>82</v>
      </c>
      <c r="BK184" s="130">
        <f>ROUND(P184*H184,2)</f>
        <v>1040.3</v>
      </c>
      <c r="BL184" s="11" t="s">
        <v>141</v>
      </c>
      <c r="BM184" s="11" t="s">
        <v>1412</v>
      </c>
    </row>
    <row r="185" s="1" customFormat="1">
      <c r="B185" s="36"/>
      <c r="C185" s="37"/>
      <c r="D185" s="234" t="s">
        <v>151</v>
      </c>
      <c r="E185" s="37"/>
      <c r="F185" s="235" t="s">
        <v>1411</v>
      </c>
      <c r="G185" s="37"/>
      <c r="H185" s="37"/>
      <c r="I185" s="145"/>
      <c r="J185" s="145"/>
      <c r="K185" s="37"/>
      <c r="L185" s="37"/>
      <c r="M185" s="38"/>
      <c r="N185" s="236"/>
      <c r="O185" s="77"/>
      <c r="P185" s="77"/>
      <c r="Q185" s="77"/>
      <c r="R185" s="77"/>
      <c r="S185" s="77"/>
      <c r="T185" s="77"/>
      <c r="U185" s="77"/>
      <c r="V185" s="77"/>
      <c r="W185" s="77"/>
      <c r="X185" s="77"/>
      <c r="Y185" s="78"/>
      <c r="AT185" s="11" t="s">
        <v>151</v>
      </c>
      <c r="AU185" s="11" t="s">
        <v>74</v>
      </c>
    </row>
    <row r="186" s="1" customFormat="1" ht="22.5" customHeight="1">
      <c r="B186" s="36"/>
      <c r="C186" s="237" t="s">
        <v>418</v>
      </c>
      <c r="D186" s="237" t="s">
        <v>256</v>
      </c>
      <c r="E186" s="238" t="s">
        <v>1413</v>
      </c>
      <c r="F186" s="239" t="s">
        <v>1414</v>
      </c>
      <c r="G186" s="240" t="s">
        <v>147</v>
      </c>
      <c r="H186" s="241">
        <v>1</v>
      </c>
      <c r="I186" s="242">
        <v>200.84999999999999</v>
      </c>
      <c r="J186" s="243"/>
      <c r="K186" s="244">
        <f>ROUND(P186*H186,2)</f>
        <v>200.84999999999999</v>
      </c>
      <c r="L186" s="239" t="s">
        <v>148</v>
      </c>
      <c r="M186" s="245"/>
      <c r="N186" s="246" t="s">
        <v>1</v>
      </c>
      <c r="O186" s="230" t="s">
        <v>43</v>
      </c>
      <c r="P186" s="231">
        <f>I186+J186</f>
        <v>200.84999999999999</v>
      </c>
      <c r="Q186" s="231">
        <f>ROUND(I186*H186,2)</f>
        <v>200.84999999999999</v>
      </c>
      <c r="R186" s="231">
        <f>ROUND(J186*H186,2)</f>
        <v>0</v>
      </c>
      <c r="S186" s="77"/>
      <c r="T186" s="232">
        <f>S186*H186</f>
        <v>0</v>
      </c>
      <c r="U186" s="232">
        <v>0</v>
      </c>
      <c r="V186" s="232">
        <f>U186*H186</f>
        <v>0</v>
      </c>
      <c r="W186" s="232">
        <v>0</v>
      </c>
      <c r="X186" s="232">
        <f>W186*H186</f>
        <v>0</v>
      </c>
      <c r="Y186" s="233" t="s">
        <v>1</v>
      </c>
      <c r="AR186" s="11" t="s">
        <v>220</v>
      </c>
      <c r="AT186" s="11" t="s">
        <v>256</v>
      </c>
      <c r="AU186" s="11" t="s">
        <v>74</v>
      </c>
      <c r="AY186" s="11" t="s">
        <v>142</v>
      </c>
      <c r="BE186" s="130">
        <f>IF(O186="základní",K186,0)</f>
        <v>200.84999999999999</v>
      </c>
      <c r="BF186" s="130">
        <f>IF(O186="snížená",K186,0)</f>
        <v>0</v>
      </c>
      <c r="BG186" s="130">
        <f>IF(O186="zákl. přenesená",K186,0)</f>
        <v>0</v>
      </c>
      <c r="BH186" s="130">
        <f>IF(O186="sníž. přenesená",K186,0)</f>
        <v>0</v>
      </c>
      <c r="BI186" s="130">
        <f>IF(O186="nulová",K186,0)</f>
        <v>0</v>
      </c>
      <c r="BJ186" s="11" t="s">
        <v>82</v>
      </c>
      <c r="BK186" s="130">
        <f>ROUND(P186*H186,2)</f>
        <v>200.84999999999999</v>
      </c>
      <c r="BL186" s="11" t="s">
        <v>141</v>
      </c>
      <c r="BM186" s="11" t="s">
        <v>1415</v>
      </c>
    </row>
    <row r="187" s="1" customFormat="1">
      <c r="B187" s="36"/>
      <c r="C187" s="37"/>
      <c r="D187" s="234" t="s">
        <v>151</v>
      </c>
      <c r="E187" s="37"/>
      <c r="F187" s="235" t="s">
        <v>1414</v>
      </c>
      <c r="G187" s="37"/>
      <c r="H187" s="37"/>
      <c r="I187" s="145"/>
      <c r="J187" s="145"/>
      <c r="K187" s="37"/>
      <c r="L187" s="37"/>
      <c r="M187" s="38"/>
      <c r="N187" s="236"/>
      <c r="O187" s="77"/>
      <c r="P187" s="77"/>
      <c r="Q187" s="77"/>
      <c r="R187" s="77"/>
      <c r="S187" s="77"/>
      <c r="T187" s="77"/>
      <c r="U187" s="77"/>
      <c r="V187" s="77"/>
      <c r="W187" s="77"/>
      <c r="X187" s="77"/>
      <c r="Y187" s="78"/>
      <c r="AT187" s="11" t="s">
        <v>151</v>
      </c>
      <c r="AU187" s="11" t="s">
        <v>74</v>
      </c>
    </row>
    <row r="188" s="1" customFormat="1" ht="22.5" customHeight="1">
      <c r="B188" s="36"/>
      <c r="C188" s="237" t="s">
        <v>423</v>
      </c>
      <c r="D188" s="237" t="s">
        <v>256</v>
      </c>
      <c r="E188" s="238" t="s">
        <v>1416</v>
      </c>
      <c r="F188" s="239" t="s">
        <v>1417</v>
      </c>
      <c r="G188" s="240" t="s">
        <v>147</v>
      </c>
      <c r="H188" s="241">
        <v>1</v>
      </c>
      <c r="I188" s="242">
        <v>103</v>
      </c>
      <c r="J188" s="243"/>
      <c r="K188" s="244">
        <f>ROUND(P188*H188,2)</f>
        <v>103</v>
      </c>
      <c r="L188" s="239" t="s">
        <v>148</v>
      </c>
      <c r="M188" s="245"/>
      <c r="N188" s="246" t="s">
        <v>1</v>
      </c>
      <c r="O188" s="230" t="s">
        <v>43</v>
      </c>
      <c r="P188" s="231">
        <f>I188+J188</f>
        <v>103</v>
      </c>
      <c r="Q188" s="231">
        <f>ROUND(I188*H188,2)</f>
        <v>103</v>
      </c>
      <c r="R188" s="231">
        <f>ROUND(J188*H188,2)</f>
        <v>0</v>
      </c>
      <c r="S188" s="77"/>
      <c r="T188" s="232">
        <f>S188*H188</f>
        <v>0</v>
      </c>
      <c r="U188" s="232">
        <v>0</v>
      </c>
      <c r="V188" s="232">
        <f>U188*H188</f>
        <v>0</v>
      </c>
      <c r="W188" s="232">
        <v>0</v>
      </c>
      <c r="X188" s="232">
        <f>W188*H188</f>
        <v>0</v>
      </c>
      <c r="Y188" s="233" t="s">
        <v>1</v>
      </c>
      <c r="AR188" s="11" t="s">
        <v>220</v>
      </c>
      <c r="AT188" s="11" t="s">
        <v>256</v>
      </c>
      <c r="AU188" s="11" t="s">
        <v>74</v>
      </c>
      <c r="AY188" s="11" t="s">
        <v>142</v>
      </c>
      <c r="BE188" s="130">
        <f>IF(O188="základní",K188,0)</f>
        <v>103</v>
      </c>
      <c r="BF188" s="130">
        <f>IF(O188="snížená",K188,0)</f>
        <v>0</v>
      </c>
      <c r="BG188" s="130">
        <f>IF(O188="zákl. přenesená",K188,0)</f>
        <v>0</v>
      </c>
      <c r="BH188" s="130">
        <f>IF(O188="sníž. přenesená",K188,0)</f>
        <v>0</v>
      </c>
      <c r="BI188" s="130">
        <f>IF(O188="nulová",K188,0)</f>
        <v>0</v>
      </c>
      <c r="BJ188" s="11" t="s">
        <v>82</v>
      </c>
      <c r="BK188" s="130">
        <f>ROUND(P188*H188,2)</f>
        <v>103</v>
      </c>
      <c r="BL188" s="11" t="s">
        <v>141</v>
      </c>
      <c r="BM188" s="11" t="s">
        <v>1418</v>
      </c>
    </row>
    <row r="189" s="1" customFormat="1">
      <c r="B189" s="36"/>
      <c r="C189" s="37"/>
      <c r="D189" s="234" t="s">
        <v>151</v>
      </c>
      <c r="E189" s="37"/>
      <c r="F189" s="235" t="s">
        <v>1417</v>
      </c>
      <c r="G189" s="37"/>
      <c r="H189" s="37"/>
      <c r="I189" s="145"/>
      <c r="J189" s="145"/>
      <c r="K189" s="37"/>
      <c r="L189" s="37"/>
      <c r="M189" s="38"/>
      <c r="N189" s="236"/>
      <c r="O189" s="77"/>
      <c r="P189" s="77"/>
      <c r="Q189" s="77"/>
      <c r="R189" s="77"/>
      <c r="S189" s="77"/>
      <c r="T189" s="77"/>
      <c r="U189" s="77"/>
      <c r="V189" s="77"/>
      <c r="W189" s="77"/>
      <c r="X189" s="77"/>
      <c r="Y189" s="78"/>
      <c r="AT189" s="11" t="s">
        <v>151</v>
      </c>
      <c r="AU189" s="11" t="s">
        <v>74</v>
      </c>
    </row>
    <row r="190" s="1" customFormat="1" ht="22.5" customHeight="1">
      <c r="B190" s="36"/>
      <c r="C190" s="237" t="s">
        <v>428</v>
      </c>
      <c r="D190" s="237" t="s">
        <v>256</v>
      </c>
      <c r="E190" s="238" t="s">
        <v>1419</v>
      </c>
      <c r="F190" s="239" t="s">
        <v>1420</v>
      </c>
      <c r="G190" s="240" t="s">
        <v>147</v>
      </c>
      <c r="H190" s="241">
        <v>1</v>
      </c>
      <c r="I190" s="242">
        <v>103</v>
      </c>
      <c r="J190" s="243"/>
      <c r="K190" s="244">
        <f>ROUND(P190*H190,2)</f>
        <v>103</v>
      </c>
      <c r="L190" s="239" t="s">
        <v>148</v>
      </c>
      <c r="M190" s="245"/>
      <c r="N190" s="246" t="s">
        <v>1</v>
      </c>
      <c r="O190" s="230" t="s">
        <v>43</v>
      </c>
      <c r="P190" s="231">
        <f>I190+J190</f>
        <v>103</v>
      </c>
      <c r="Q190" s="231">
        <f>ROUND(I190*H190,2)</f>
        <v>103</v>
      </c>
      <c r="R190" s="231">
        <f>ROUND(J190*H190,2)</f>
        <v>0</v>
      </c>
      <c r="S190" s="77"/>
      <c r="T190" s="232">
        <f>S190*H190</f>
        <v>0</v>
      </c>
      <c r="U190" s="232">
        <v>0</v>
      </c>
      <c r="V190" s="232">
        <f>U190*H190</f>
        <v>0</v>
      </c>
      <c r="W190" s="232">
        <v>0</v>
      </c>
      <c r="X190" s="232">
        <f>W190*H190</f>
        <v>0</v>
      </c>
      <c r="Y190" s="233" t="s">
        <v>1</v>
      </c>
      <c r="AR190" s="11" t="s">
        <v>220</v>
      </c>
      <c r="AT190" s="11" t="s">
        <v>256</v>
      </c>
      <c r="AU190" s="11" t="s">
        <v>74</v>
      </c>
      <c r="AY190" s="11" t="s">
        <v>142</v>
      </c>
      <c r="BE190" s="130">
        <f>IF(O190="základní",K190,0)</f>
        <v>103</v>
      </c>
      <c r="BF190" s="130">
        <f>IF(O190="snížená",K190,0)</f>
        <v>0</v>
      </c>
      <c r="BG190" s="130">
        <f>IF(O190="zákl. přenesená",K190,0)</f>
        <v>0</v>
      </c>
      <c r="BH190" s="130">
        <f>IF(O190="sníž. přenesená",K190,0)</f>
        <v>0</v>
      </c>
      <c r="BI190" s="130">
        <f>IF(O190="nulová",K190,0)</f>
        <v>0</v>
      </c>
      <c r="BJ190" s="11" t="s">
        <v>82</v>
      </c>
      <c r="BK190" s="130">
        <f>ROUND(P190*H190,2)</f>
        <v>103</v>
      </c>
      <c r="BL190" s="11" t="s">
        <v>141</v>
      </c>
      <c r="BM190" s="11" t="s">
        <v>1421</v>
      </c>
    </row>
    <row r="191" s="1" customFormat="1">
      <c r="B191" s="36"/>
      <c r="C191" s="37"/>
      <c r="D191" s="234" t="s">
        <v>151</v>
      </c>
      <c r="E191" s="37"/>
      <c r="F191" s="235" t="s">
        <v>1420</v>
      </c>
      <c r="G191" s="37"/>
      <c r="H191" s="37"/>
      <c r="I191" s="145"/>
      <c r="J191" s="145"/>
      <c r="K191" s="37"/>
      <c r="L191" s="37"/>
      <c r="M191" s="38"/>
      <c r="N191" s="236"/>
      <c r="O191" s="77"/>
      <c r="P191" s="77"/>
      <c r="Q191" s="77"/>
      <c r="R191" s="77"/>
      <c r="S191" s="77"/>
      <c r="T191" s="77"/>
      <c r="U191" s="77"/>
      <c r="V191" s="77"/>
      <c r="W191" s="77"/>
      <c r="X191" s="77"/>
      <c r="Y191" s="78"/>
      <c r="AT191" s="11" t="s">
        <v>151</v>
      </c>
      <c r="AU191" s="11" t="s">
        <v>74</v>
      </c>
    </row>
    <row r="192" s="1" customFormat="1" ht="22.5" customHeight="1">
      <c r="B192" s="36"/>
      <c r="C192" s="237" t="s">
        <v>433</v>
      </c>
      <c r="D192" s="237" t="s">
        <v>256</v>
      </c>
      <c r="E192" s="238" t="s">
        <v>1422</v>
      </c>
      <c r="F192" s="239" t="s">
        <v>1423</v>
      </c>
      <c r="G192" s="240" t="s">
        <v>147</v>
      </c>
      <c r="H192" s="241">
        <v>1</v>
      </c>
      <c r="I192" s="242">
        <v>61.799999999999997</v>
      </c>
      <c r="J192" s="243"/>
      <c r="K192" s="244">
        <f>ROUND(P192*H192,2)</f>
        <v>61.799999999999997</v>
      </c>
      <c r="L192" s="239" t="s">
        <v>148</v>
      </c>
      <c r="M192" s="245"/>
      <c r="N192" s="246" t="s">
        <v>1</v>
      </c>
      <c r="O192" s="230" t="s">
        <v>43</v>
      </c>
      <c r="P192" s="231">
        <f>I192+J192</f>
        <v>61.799999999999997</v>
      </c>
      <c r="Q192" s="231">
        <f>ROUND(I192*H192,2)</f>
        <v>61.799999999999997</v>
      </c>
      <c r="R192" s="231">
        <f>ROUND(J192*H192,2)</f>
        <v>0</v>
      </c>
      <c r="S192" s="77"/>
      <c r="T192" s="232">
        <f>S192*H192</f>
        <v>0</v>
      </c>
      <c r="U192" s="232">
        <v>0</v>
      </c>
      <c r="V192" s="232">
        <f>U192*H192</f>
        <v>0</v>
      </c>
      <c r="W192" s="232">
        <v>0</v>
      </c>
      <c r="X192" s="232">
        <f>W192*H192</f>
        <v>0</v>
      </c>
      <c r="Y192" s="233" t="s">
        <v>1</v>
      </c>
      <c r="AR192" s="11" t="s">
        <v>220</v>
      </c>
      <c r="AT192" s="11" t="s">
        <v>256</v>
      </c>
      <c r="AU192" s="11" t="s">
        <v>74</v>
      </c>
      <c r="AY192" s="11" t="s">
        <v>142</v>
      </c>
      <c r="BE192" s="130">
        <f>IF(O192="základní",K192,0)</f>
        <v>61.799999999999997</v>
      </c>
      <c r="BF192" s="130">
        <f>IF(O192="snížená",K192,0)</f>
        <v>0</v>
      </c>
      <c r="BG192" s="130">
        <f>IF(O192="zákl. přenesená",K192,0)</f>
        <v>0</v>
      </c>
      <c r="BH192" s="130">
        <f>IF(O192="sníž. přenesená",K192,0)</f>
        <v>0</v>
      </c>
      <c r="BI192" s="130">
        <f>IF(O192="nulová",K192,0)</f>
        <v>0</v>
      </c>
      <c r="BJ192" s="11" t="s">
        <v>82</v>
      </c>
      <c r="BK192" s="130">
        <f>ROUND(P192*H192,2)</f>
        <v>61.799999999999997</v>
      </c>
      <c r="BL192" s="11" t="s">
        <v>141</v>
      </c>
      <c r="BM192" s="11" t="s">
        <v>1424</v>
      </c>
    </row>
    <row r="193" s="1" customFormat="1">
      <c r="B193" s="36"/>
      <c r="C193" s="37"/>
      <c r="D193" s="234" t="s">
        <v>151</v>
      </c>
      <c r="E193" s="37"/>
      <c r="F193" s="235" t="s">
        <v>1423</v>
      </c>
      <c r="G193" s="37"/>
      <c r="H193" s="37"/>
      <c r="I193" s="145"/>
      <c r="J193" s="145"/>
      <c r="K193" s="37"/>
      <c r="L193" s="37"/>
      <c r="M193" s="38"/>
      <c r="N193" s="236"/>
      <c r="O193" s="77"/>
      <c r="P193" s="77"/>
      <c r="Q193" s="77"/>
      <c r="R193" s="77"/>
      <c r="S193" s="77"/>
      <c r="T193" s="77"/>
      <c r="U193" s="77"/>
      <c r="V193" s="77"/>
      <c r="W193" s="77"/>
      <c r="X193" s="77"/>
      <c r="Y193" s="78"/>
      <c r="AT193" s="11" t="s">
        <v>151</v>
      </c>
      <c r="AU193" s="11" t="s">
        <v>74</v>
      </c>
    </row>
    <row r="194" s="1" customFormat="1" ht="22.5" customHeight="1">
      <c r="B194" s="36"/>
      <c r="C194" s="237" t="s">
        <v>438</v>
      </c>
      <c r="D194" s="237" t="s">
        <v>256</v>
      </c>
      <c r="E194" s="238" t="s">
        <v>1425</v>
      </c>
      <c r="F194" s="239" t="s">
        <v>1426</v>
      </c>
      <c r="G194" s="240" t="s">
        <v>147</v>
      </c>
      <c r="H194" s="241">
        <v>1</v>
      </c>
      <c r="I194" s="242">
        <v>911.54999999999995</v>
      </c>
      <c r="J194" s="243"/>
      <c r="K194" s="244">
        <f>ROUND(P194*H194,2)</f>
        <v>911.54999999999995</v>
      </c>
      <c r="L194" s="239" t="s">
        <v>148</v>
      </c>
      <c r="M194" s="245"/>
      <c r="N194" s="246" t="s">
        <v>1</v>
      </c>
      <c r="O194" s="230" t="s">
        <v>43</v>
      </c>
      <c r="P194" s="231">
        <f>I194+J194</f>
        <v>911.54999999999995</v>
      </c>
      <c r="Q194" s="231">
        <f>ROUND(I194*H194,2)</f>
        <v>911.54999999999995</v>
      </c>
      <c r="R194" s="231">
        <f>ROUND(J194*H194,2)</f>
        <v>0</v>
      </c>
      <c r="S194" s="77"/>
      <c r="T194" s="232">
        <f>S194*H194</f>
        <v>0</v>
      </c>
      <c r="U194" s="232">
        <v>0</v>
      </c>
      <c r="V194" s="232">
        <f>U194*H194</f>
        <v>0</v>
      </c>
      <c r="W194" s="232">
        <v>0</v>
      </c>
      <c r="X194" s="232">
        <f>W194*H194</f>
        <v>0</v>
      </c>
      <c r="Y194" s="233" t="s">
        <v>1</v>
      </c>
      <c r="AR194" s="11" t="s">
        <v>220</v>
      </c>
      <c r="AT194" s="11" t="s">
        <v>256</v>
      </c>
      <c r="AU194" s="11" t="s">
        <v>74</v>
      </c>
      <c r="AY194" s="11" t="s">
        <v>142</v>
      </c>
      <c r="BE194" s="130">
        <f>IF(O194="základní",K194,0)</f>
        <v>911.54999999999995</v>
      </c>
      <c r="BF194" s="130">
        <f>IF(O194="snížená",K194,0)</f>
        <v>0</v>
      </c>
      <c r="BG194" s="130">
        <f>IF(O194="zákl. přenesená",K194,0)</f>
        <v>0</v>
      </c>
      <c r="BH194" s="130">
        <f>IF(O194="sníž. přenesená",K194,0)</f>
        <v>0</v>
      </c>
      <c r="BI194" s="130">
        <f>IF(O194="nulová",K194,0)</f>
        <v>0</v>
      </c>
      <c r="BJ194" s="11" t="s">
        <v>82</v>
      </c>
      <c r="BK194" s="130">
        <f>ROUND(P194*H194,2)</f>
        <v>911.54999999999995</v>
      </c>
      <c r="BL194" s="11" t="s">
        <v>141</v>
      </c>
      <c r="BM194" s="11" t="s">
        <v>1427</v>
      </c>
    </row>
    <row r="195" s="1" customFormat="1">
      <c r="B195" s="36"/>
      <c r="C195" s="37"/>
      <c r="D195" s="234" t="s">
        <v>151</v>
      </c>
      <c r="E195" s="37"/>
      <c r="F195" s="235" t="s">
        <v>1426</v>
      </c>
      <c r="G195" s="37"/>
      <c r="H195" s="37"/>
      <c r="I195" s="145"/>
      <c r="J195" s="145"/>
      <c r="K195" s="37"/>
      <c r="L195" s="37"/>
      <c r="M195" s="38"/>
      <c r="N195" s="236"/>
      <c r="O195" s="77"/>
      <c r="P195" s="77"/>
      <c r="Q195" s="77"/>
      <c r="R195" s="77"/>
      <c r="S195" s="77"/>
      <c r="T195" s="77"/>
      <c r="U195" s="77"/>
      <c r="V195" s="77"/>
      <c r="W195" s="77"/>
      <c r="X195" s="77"/>
      <c r="Y195" s="78"/>
      <c r="AT195" s="11" t="s">
        <v>151</v>
      </c>
      <c r="AU195" s="11" t="s">
        <v>74</v>
      </c>
    </row>
    <row r="196" s="1" customFormat="1" ht="22.5" customHeight="1">
      <c r="B196" s="36"/>
      <c r="C196" s="237" t="s">
        <v>443</v>
      </c>
      <c r="D196" s="237" t="s">
        <v>256</v>
      </c>
      <c r="E196" s="238" t="s">
        <v>1428</v>
      </c>
      <c r="F196" s="239" t="s">
        <v>1429</v>
      </c>
      <c r="G196" s="240" t="s">
        <v>147</v>
      </c>
      <c r="H196" s="241">
        <v>1</v>
      </c>
      <c r="I196" s="242">
        <v>144.19999999999999</v>
      </c>
      <c r="J196" s="243"/>
      <c r="K196" s="244">
        <f>ROUND(P196*H196,2)</f>
        <v>144.19999999999999</v>
      </c>
      <c r="L196" s="239" t="s">
        <v>148</v>
      </c>
      <c r="M196" s="245"/>
      <c r="N196" s="246" t="s">
        <v>1</v>
      </c>
      <c r="O196" s="230" t="s">
        <v>43</v>
      </c>
      <c r="P196" s="231">
        <f>I196+J196</f>
        <v>144.19999999999999</v>
      </c>
      <c r="Q196" s="231">
        <f>ROUND(I196*H196,2)</f>
        <v>144.19999999999999</v>
      </c>
      <c r="R196" s="231">
        <f>ROUND(J196*H196,2)</f>
        <v>0</v>
      </c>
      <c r="S196" s="77"/>
      <c r="T196" s="232">
        <f>S196*H196</f>
        <v>0</v>
      </c>
      <c r="U196" s="232">
        <v>0</v>
      </c>
      <c r="V196" s="232">
        <f>U196*H196</f>
        <v>0</v>
      </c>
      <c r="W196" s="232">
        <v>0</v>
      </c>
      <c r="X196" s="232">
        <f>W196*H196</f>
        <v>0</v>
      </c>
      <c r="Y196" s="233" t="s">
        <v>1</v>
      </c>
      <c r="AR196" s="11" t="s">
        <v>220</v>
      </c>
      <c r="AT196" s="11" t="s">
        <v>256</v>
      </c>
      <c r="AU196" s="11" t="s">
        <v>74</v>
      </c>
      <c r="AY196" s="11" t="s">
        <v>142</v>
      </c>
      <c r="BE196" s="130">
        <f>IF(O196="základní",K196,0)</f>
        <v>144.19999999999999</v>
      </c>
      <c r="BF196" s="130">
        <f>IF(O196="snížená",K196,0)</f>
        <v>0</v>
      </c>
      <c r="BG196" s="130">
        <f>IF(O196="zákl. přenesená",K196,0)</f>
        <v>0</v>
      </c>
      <c r="BH196" s="130">
        <f>IF(O196="sníž. přenesená",K196,0)</f>
        <v>0</v>
      </c>
      <c r="BI196" s="130">
        <f>IF(O196="nulová",K196,0)</f>
        <v>0</v>
      </c>
      <c r="BJ196" s="11" t="s">
        <v>82</v>
      </c>
      <c r="BK196" s="130">
        <f>ROUND(P196*H196,2)</f>
        <v>144.19999999999999</v>
      </c>
      <c r="BL196" s="11" t="s">
        <v>141</v>
      </c>
      <c r="BM196" s="11" t="s">
        <v>1430</v>
      </c>
    </row>
    <row r="197" s="1" customFormat="1">
      <c r="B197" s="36"/>
      <c r="C197" s="37"/>
      <c r="D197" s="234" t="s">
        <v>151</v>
      </c>
      <c r="E197" s="37"/>
      <c r="F197" s="235" t="s">
        <v>1429</v>
      </c>
      <c r="G197" s="37"/>
      <c r="H197" s="37"/>
      <c r="I197" s="145"/>
      <c r="J197" s="145"/>
      <c r="K197" s="37"/>
      <c r="L197" s="37"/>
      <c r="M197" s="38"/>
      <c r="N197" s="236"/>
      <c r="O197" s="77"/>
      <c r="P197" s="77"/>
      <c r="Q197" s="77"/>
      <c r="R197" s="77"/>
      <c r="S197" s="77"/>
      <c r="T197" s="77"/>
      <c r="U197" s="77"/>
      <c r="V197" s="77"/>
      <c r="W197" s="77"/>
      <c r="X197" s="77"/>
      <c r="Y197" s="78"/>
      <c r="AT197" s="11" t="s">
        <v>151</v>
      </c>
      <c r="AU197" s="11" t="s">
        <v>74</v>
      </c>
    </row>
    <row r="198" s="1" customFormat="1" ht="22.5" customHeight="1">
      <c r="B198" s="36"/>
      <c r="C198" s="237" t="s">
        <v>448</v>
      </c>
      <c r="D198" s="237" t="s">
        <v>256</v>
      </c>
      <c r="E198" s="238" t="s">
        <v>1431</v>
      </c>
      <c r="F198" s="239" t="s">
        <v>1432</v>
      </c>
      <c r="G198" s="240" t="s">
        <v>147</v>
      </c>
      <c r="H198" s="241">
        <v>1</v>
      </c>
      <c r="I198" s="242">
        <v>592.25</v>
      </c>
      <c r="J198" s="243"/>
      <c r="K198" s="244">
        <f>ROUND(P198*H198,2)</f>
        <v>592.25</v>
      </c>
      <c r="L198" s="239" t="s">
        <v>148</v>
      </c>
      <c r="M198" s="245"/>
      <c r="N198" s="246" t="s">
        <v>1</v>
      </c>
      <c r="O198" s="230" t="s">
        <v>43</v>
      </c>
      <c r="P198" s="231">
        <f>I198+J198</f>
        <v>592.25</v>
      </c>
      <c r="Q198" s="231">
        <f>ROUND(I198*H198,2)</f>
        <v>592.25</v>
      </c>
      <c r="R198" s="231">
        <f>ROUND(J198*H198,2)</f>
        <v>0</v>
      </c>
      <c r="S198" s="77"/>
      <c r="T198" s="232">
        <f>S198*H198</f>
        <v>0</v>
      </c>
      <c r="U198" s="232">
        <v>0</v>
      </c>
      <c r="V198" s="232">
        <f>U198*H198</f>
        <v>0</v>
      </c>
      <c r="W198" s="232">
        <v>0</v>
      </c>
      <c r="X198" s="232">
        <f>W198*H198</f>
        <v>0</v>
      </c>
      <c r="Y198" s="233" t="s">
        <v>1</v>
      </c>
      <c r="AR198" s="11" t="s">
        <v>220</v>
      </c>
      <c r="AT198" s="11" t="s">
        <v>256</v>
      </c>
      <c r="AU198" s="11" t="s">
        <v>74</v>
      </c>
      <c r="AY198" s="11" t="s">
        <v>142</v>
      </c>
      <c r="BE198" s="130">
        <f>IF(O198="základní",K198,0)</f>
        <v>592.25</v>
      </c>
      <c r="BF198" s="130">
        <f>IF(O198="snížená",K198,0)</f>
        <v>0</v>
      </c>
      <c r="BG198" s="130">
        <f>IF(O198="zákl. přenesená",K198,0)</f>
        <v>0</v>
      </c>
      <c r="BH198" s="130">
        <f>IF(O198="sníž. přenesená",K198,0)</f>
        <v>0</v>
      </c>
      <c r="BI198" s="130">
        <f>IF(O198="nulová",K198,0)</f>
        <v>0</v>
      </c>
      <c r="BJ198" s="11" t="s">
        <v>82</v>
      </c>
      <c r="BK198" s="130">
        <f>ROUND(P198*H198,2)</f>
        <v>592.25</v>
      </c>
      <c r="BL198" s="11" t="s">
        <v>141</v>
      </c>
      <c r="BM198" s="11" t="s">
        <v>1433</v>
      </c>
    </row>
    <row r="199" s="1" customFormat="1">
      <c r="B199" s="36"/>
      <c r="C199" s="37"/>
      <c r="D199" s="234" t="s">
        <v>151</v>
      </c>
      <c r="E199" s="37"/>
      <c r="F199" s="235" t="s">
        <v>1432</v>
      </c>
      <c r="G199" s="37"/>
      <c r="H199" s="37"/>
      <c r="I199" s="145"/>
      <c r="J199" s="145"/>
      <c r="K199" s="37"/>
      <c r="L199" s="37"/>
      <c r="M199" s="38"/>
      <c r="N199" s="236"/>
      <c r="O199" s="77"/>
      <c r="P199" s="77"/>
      <c r="Q199" s="77"/>
      <c r="R199" s="77"/>
      <c r="S199" s="77"/>
      <c r="T199" s="77"/>
      <c r="U199" s="77"/>
      <c r="V199" s="77"/>
      <c r="W199" s="77"/>
      <c r="X199" s="77"/>
      <c r="Y199" s="78"/>
      <c r="AT199" s="11" t="s">
        <v>151</v>
      </c>
      <c r="AU199" s="11" t="s">
        <v>74</v>
      </c>
    </row>
    <row r="200" s="1" customFormat="1" ht="22.5" customHeight="1">
      <c r="B200" s="36"/>
      <c r="C200" s="237" t="s">
        <v>453</v>
      </c>
      <c r="D200" s="237" t="s">
        <v>256</v>
      </c>
      <c r="E200" s="238" t="s">
        <v>1434</v>
      </c>
      <c r="F200" s="239" t="s">
        <v>1435</v>
      </c>
      <c r="G200" s="240" t="s">
        <v>147</v>
      </c>
      <c r="H200" s="241">
        <v>1</v>
      </c>
      <c r="I200" s="242">
        <v>25.75</v>
      </c>
      <c r="J200" s="243"/>
      <c r="K200" s="244">
        <f>ROUND(P200*H200,2)</f>
        <v>25.75</v>
      </c>
      <c r="L200" s="239" t="s">
        <v>148</v>
      </c>
      <c r="M200" s="245"/>
      <c r="N200" s="246" t="s">
        <v>1</v>
      </c>
      <c r="O200" s="230" t="s">
        <v>43</v>
      </c>
      <c r="P200" s="231">
        <f>I200+J200</f>
        <v>25.75</v>
      </c>
      <c r="Q200" s="231">
        <f>ROUND(I200*H200,2)</f>
        <v>25.75</v>
      </c>
      <c r="R200" s="231">
        <f>ROUND(J200*H200,2)</f>
        <v>0</v>
      </c>
      <c r="S200" s="77"/>
      <c r="T200" s="232">
        <f>S200*H200</f>
        <v>0</v>
      </c>
      <c r="U200" s="232">
        <v>0</v>
      </c>
      <c r="V200" s="232">
        <f>U200*H200</f>
        <v>0</v>
      </c>
      <c r="W200" s="232">
        <v>0</v>
      </c>
      <c r="X200" s="232">
        <f>W200*H200</f>
        <v>0</v>
      </c>
      <c r="Y200" s="233" t="s">
        <v>1</v>
      </c>
      <c r="AR200" s="11" t="s">
        <v>220</v>
      </c>
      <c r="AT200" s="11" t="s">
        <v>256</v>
      </c>
      <c r="AU200" s="11" t="s">
        <v>74</v>
      </c>
      <c r="AY200" s="11" t="s">
        <v>142</v>
      </c>
      <c r="BE200" s="130">
        <f>IF(O200="základní",K200,0)</f>
        <v>25.75</v>
      </c>
      <c r="BF200" s="130">
        <f>IF(O200="snížená",K200,0)</f>
        <v>0</v>
      </c>
      <c r="BG200" s="130">
        <f>IF(O200="zákl. přenesená",K200,0)</f>
        <v>0</v>
      </c>
      <c r="BH200" s="130">
        <f>IF(O200="sníž. přenesená",K200,0)</f>
        <v>0</v>
      </c>
      <c r="BI200" s="130">
        <f>IF(O200="nulová",K200,0)</f>
        <v>0</v>
      </c>
      <c r="BJ200" s="11" t="s">
        <v>82</v>
      </c>
      <c r="BK200" s="130">
        <f>ROUND(P200*H200,2)</f>
        <v>25.75</v>
      </c>
      <c r="BL200" s="11" t="s">
        <v>141</v>
      </c>
      <c r="BM200" s="11" t="s">
        <v>1436</v>
      </c>
    </row>
    <row r="201" s="1" customFormat="1">
      <c r="B201" s="36"/>
      <c r="C201" s="37"/>
      <c r="D201" s="234" t="s">
        <v>151</v>
      </c>
      <c r="E201" s="37"/>
      <c r="F201" s="235" t="s">
        <v>1435</v>
      </c>
      <c r="G201" s="37"/>
      <c r="H201" s="37"/>
      <c r="I201" s="145"/>
      <c r="J201" s="145"/>
      <c r="K201" s="37"/>
      <c r="L201" s="37"/>
      <c r="M201" s="38"/>
      <c r="N201" s="236"/>
      <c r="O201" s="77"/>
      <c r="P201" s="77"/>
      <c r="Q201" s="77"/>
      <c r="R201" s="77"/>
      <c r="S201" s="77"/>
      <c r="T201" s="77"/>
      <c r="U201" s="77"/>
      <c r="V201" s="77"/>
      <c r="W201" s="77"/>
      <c r="X201" s="77"/>
      <c r="Y201" s="78"/>
      <c r="AT201" s="11" t="s">
        <v>151</v>
      </c>
      <c r="AU201" s="11" t="s">
        <v>74</v>
      </c>
    </row>
    <row r="202" s="1" customFormat="1" ht="22.5" customHeight="1">
      <c r="B202" s="36"/>
      <c r="C202" s="237" t="s">
        <v>458</v>
      </c>
      <c r="D202" s="237" t="s">
        <v>256</v>
      </c>
      <c r="E202" s="238" t="s">
        <v>1437</v>
      </c>
      <c r="F202" s="239" t="s">
        <v>1438</v>
      </c>
      <c r="G202" s="240" t="s">
        <v>147</v>
      </c>
      <c r="H202" s="241">
        <v>1</v>
      </c>
      <c r="I202" s="242">
        <v>1606.8</v>
      </c>
      <c r="J202" s="243"/>
      <c r="K202" s="244">
        <f>ROUND(P202*H202,2)</f>
        <v>1606.8</v>
      </c>
      <c r="L202" s="239" t="s">
        <v>148</v>
      </c>
      <c r="M202" s="245"/>
      <c r="N202" s="246" t="s">
        <v>1</v>
      </c>
      <c r="O202" s="230" t="s">
        <v>43</v>
      </c>
      <c r="P202" s="231">
        <f>I202+J202</f>
        <v>1606.8</v>
      </c>
      <c r="Q202" s="231">
        <f>ROUND(I202*H202,2)</f>
        <v>1606.8</v>
      </c>
      <c r="R202" s="231">
        <f>ROUND(J202*H202,2)</f>
        <v>0</v>
      </c>
      <c r="S202" s="77"/>
      <c r="T202" s="232">
        <f>S202*H202</f>
        <v>0</v>
      </c>
      <c r="U202" s="232">
        <v>0</v>
      </c>
      <c r="V202" s="232">
        <f>U202*H202</f>
        <v>0</v>
      </c>
      <c r="W202" s="232">
        <v>0</v>
      </c>
      <c r="X202" s="232">
        <f>W202*H202</f>
        <v>0</v>
      </c>
      <c r="Y202" s="233" t="s">
        <v>1</v>
      </c>
      <c r="AR202" s="11" t="s">
        <v>220</v>
      </c>
      <c r="AT202" s="11" t="s">
        <v>256</v>
      </c>
      <c r="AU202" s="11" t="s">
        <v>74</v>
      </c>
      <c r="AY202" s="11" t="s">
        <v>142</v>
      </c>
      <c r="BE202" s="130">
        <f>IF(O202="základní",K202,0)</f>
        <v>1606.8</v>
      </c>
      <c r="BF202" s="130">
        <f>IF(O202="snížená",K202,0)</f>
        <v>0</v>
      </c>
      <c r="BG202" s="130">
        <f>IF(O202="zákl. přenesená",K202,0)</f>
        <v>0</v>
      </c>
      <c r="BH202" s="130">
        <f>IF(O202="sníž. přenesená",K202,0)</f>
        <v>0</v>
      </c>
      <c r="BI202" s="130">
        <f>IF(O202="nulová",K202,0)</f>
        <v>0</v>
      </c>
      <c r="BJ202" s="11" t="s">
        <v>82</v>
      </c>
      <c r="BK202" s="130">
        <f>ROUND(P202*H202,2)</f>
        <v>1606.8</v>
      </c>
      <c r="BL202" s="11" t="s">
        <v>141</v>
      </c>
      <c r="BM202" s="11" t="s">
        <v>1439</v>
      </c>
    </row>
    <row r="203" s="1" customFormat="1">
      <c r="B203" s="36"/>
      <c r="C203" s="37"/>
      <c r="D203" s="234" t="s">
        <v>151</v>
      </c>
      <c r="E203" s="37"/>
      <c r="F203" s="235" t="s">
        <v>1438</v>
      </c>
      <c r="G203" s="37"/>
      <c r="H203" s="37"/>
      <c r="I203" s="145"/>
      <c r="J203" s="145"/>
      <c r="K203" s="37"/>
      <c r="L203" s="37"/>
      <c r="M203" s="38"/>
      <c r="N203" s="236"/>
      <c r="O203" s="77"/>
      <c r="P203" s="77"/>
      <c r="Q203" s="77"/>
      <c r="R203" s="77"/>
      <c r="S203" s="77"/>
      <c r="T203" s="77"/>
      <c r="U203" s="77"/>
      <c r="V203" s="77"/>
      <c r="W203" s="77"/>
      <c r="X203" s="77"/>
      <c r="Y203" s="78"/>
      <c r="AT203" s="11" t="s">
        <v>151</v>
      </c>
      <c r="AU203" s="11" t="s">
        <v>74</v>
      </c>
    </row>
    <row r="204" s="1" customFormat="1" ht="22.5" customHeight="1">
      <c r="B204" s="36"/>
      <c r="C204" s="237" t="s">
        <v>463</v>
      </c>
      <c r="D204" s="237" t="s">
        <v>256</v>
      </c>
      <c r="E204" s="238" t="s">
        <v>1440</v>
      </c>
      <c r="F204" s="239" t="s">
        <v>1441</v>
      </c>
      <c r="G204" s="240" t="s">
        <v>147</v>
      </c>
      <c r="H204" s="241">
        <v>1</v>
      </c>
      <c r="I204" s="242">
        <v>739.53999999999996</v>
      </c>
      <c r="J204" s="243"/>
      <c r="K204" s="244">
        <f>ROUND(P204*H204,2)</f>
        <v>739.53999999999996</v>
      </c>
      <c r="L204" s="239" t="s">
        <v>148</v>
      </c>
      <c r="M204" s="245"/>
      <c r="N204" s="246" t="s">
        <v>1</v>
      </c>
      <c r="O204" s="230" t="s">
        <v>43</v>
      </c>
      <c r="P204" s="231">
        <f>I204+J204</f>
        <v>739.53999999999996</v>
      </c>
      <c r="Q204" s="231">
        <f>ROUND(I204*H204,2)</f>
        <v>739.53999999999996</v>
      </c>
      <c r="R204" s="231">
        <f>ROUND(J204*H204,2)</f>
        <v>0</v>
      </c>
      <c r="S204" s="77"/>
      <c r="T204" s="232">
        <f>S204*H204</f>
        <v>0</v>
      </c>
      <c r="U204" s="232">
        <v>0</v>
      </c>
      <c r="V204" s="232">
        <f>U204*H204</f>
        <v>0</v>
      </c>
      <c r="W204" s="232">
        <v>0</v>
      </c>
      <c r="X204" s="232">
        <f>W204*H204</f>
        <v>0</v>
      </c>
      <c r="Y204" s="233" t="s">
        <v>1</v>
      </c>
      <c r="AR204" s="11" t="s">
        <v>220</v>
      </c>
      <c r="AT204" s="11" t="s">
        <v>256</v>
      </c>
      <c r="AU204" s="11" t="s">
        <v>74</v>
      </c>
      <c r="AY204" s="11" t="s">
        <v>142</v>
      </c>
      <c r="BE204" s="130">
        <f>IF(O204="základní",K204,0)</f>
        <v>739.53999999999996</v>
      </c>
      <c r="BF204" s="130">
        <f>IF(O204="snížená",K204,0)</f>
        <v>0</v>
      </c>
      <c r="BG204" s="130">
        <f>IF(O204="zákl. přenesená",K204,0)</f>
        <v>0</v>
      </c>
      <c r="BH204" s="130">
        <f>IF(O204="sníž. přenesená",K204,0)</f>
        <v>0</v>
      </c>
      <c r="BI204" s="130">
        <f>IF(O204="nulová",K204,0)</f>
        <v>0</v>
      </c>
      <c r="BJ204" s="11" t="s">
        <v>82</v>
      </c>
      <c r="BK204" s="130">
        <f>ROUND(P204*H204,2)</f>
        <v>739.53999999999996</v>
      </c>
      <c r="BL204" s="11" t="s">
        <v>141</v>
      </c>
      <c r="BM204" s="11" t="s">
        <v>1442</v>
      </c>
    </row>
    <row r="205" s="1" customFormat="1">
      <c r="B205" s="36"/>
      <c r="C205" s="37"/>
      <c r="D205" s="234" t="s">
        <v>151</v>
      </c>
      <c r="E205" s="37"/>
      <c r="F205" s="235" t="s">
        <v>1441</v>
      </c>
      <c r="G205" s="37"/>
      <c r="H205" s="37"/>
      <c r="I205" s="145"/>
      <c r="J205" s="145"/>
      <c r="K205" s="37"/>
      <c r="L205" s="37"/>
      <c r="M205" s="38"/>
      <c r="N205" s="236"/>
      <c r="O205" s="77"/>
      <c r="P205" s="77"/>
      <c r="Q205" s="77"/>
      <c r="R205" s="77"/>
      <c r="S205" s="77"/>
      <c r="T205" s="77"/>
      <c r="U205" s="77"/>
      <c r="V205" s="77"/>
      <c r="W205" s="77"/>
      <c r="X205" s="77"/>
      <c r="Y205" s="78"/>
      <c r="AT205" s="11" t="s">
        <v>151</v>
      </c>
      <c r="AU205" s="11" t="s">
        <v>74</v>
      </c>
    </row>
    <row r="206" s="1" customFormat="1" ht="22.5" customHeight="1">
      <c r="B206" s="36"/>
      <c r="C206" s="237" t="s">
        <v>468</v>
      </c>
      <c r="D206" s="237" t="s">
        <v>256</v>
      </c>
      <c r="E206" s="238" t="s">
        <v>1443</v>
      </c>
      <c r="F206" s="239" t="s">
        <v>1444</v>
      </c>
      <c r="G206" s="240" t="s">
        <v>147</v>
      </c>
      <c r="H206" s="241">
        <v>1</v>
      </c>
      <c r="I206" s="242">
        <v>1060.9000000000001</v>
      </c>
      <c r="J206" s="243"/>
      <c r="K206" s="244">
        <f>ROUND(P206*H206,2)</f>
        <v>1060.9000000000001</v>
      </c>
      <c r="L206" s="239" t="s">
        <v>148</v>
      </c>
      <c r="M206" s="245"/>
      <c r="N206" s="246" t="s">
        <v>1</v>
      </c>
      <c r="O206" s="230" t="s">
        <v>43</v>
      </c>
      <c r="P206" s="231">
        <f>I206+J206</f>
        <v>1060.9000000000001</v>
      </c>
      <c r="Q206" s="231">
        <f>ROUND(I206*H206,2)</f>
        <v>1060.9000000000001</v>
      </c>
      <c r="R206" s="231">
        <f>ROUND(J206*H206,2)</f>
        <v>0</v>
      </c>
      <c r="S206" s="77"/>
      <c r="T206" s="232">
        <f>S206*H206</f>
        <v>0</v>
      </c>
      <c r="U206" s="232">
        <v>0</v>
      </c>
      <c r="V206" s="232">
        <f>U206*H206</f>
        <v>0</v>
      </c>
      <c r="W206" s="232">
        <v>0</v>
      </c>
      <c r="X206" s="232">
        <f>W206*H206</f>
        <v>0</v>
      </c>
      <c r="Y206" s="233" t="s">
        <v>1</v>
      </c>
      <c r="AR206" s="11" t="s">
        <v>220</v>
      </c>
      <c r="AT206" s="11" t="s">
        <v>256</v>
      </c>
      <c r="AU206" s="11" t="s">
        <v>74</v>
      </c>
      <c r="AY206" s="11" t="s">
        <v>142</v>
      </c>
      <c r="BE206" s="130">
        <f>IF(O206="základní",K206,0)</f>
        <v>1060.9000000000001</v>
      </c>
      <c r="BF206" s="130">
        <f>IF(O206="snížená",K206,0)</f>
        <v>0</v>
      </c>
      <c r="BG206" s="130">
        <f>IF(O206="zákl. přenesená",K206,0)</f>
        <v>0</v>
      </c>
      <c r="BH206" s="130">
        <f>IF(O206="sníž. přenesená",K206,0)</f>
        <v>0</v>
      </c>
      <c r="BI206" s="130">
        <f>IF(O206="nulová",K206,0)</f>
        <v>0</v>
      </c>
      <c r="BJ206" s="11" t="s">
        <v>82</v>
      </c>
      <c r="BK206" s="130">
        <f>ROUND(P206*H206,2)</f>
        <v>1060.9000000000001</v>
      </c>
      <c r="BL206" s="11" t="s">
        <v>141</v>
      </c>
      <c r="BM206" s="11" t="s">
        <v>1445</v>
      </c>
    </row>
    <row r="207" s="1" customFormat="1">
      <c r="B207" s="36"/>
      <c r="C207" s="37"/>
      <c r="D207" s="234" t="s">
        <v>151</v>
      </c>
      <c r="E207" s="37"/>
      <c r="F207" s="235" t="s">
        <v>1444</v>
      </c>
      <c r="G207" s="37"/>
      <c r="H207" s="37"/>
      <c r="I207" s="145"/>
      <c r="J207" s="145"/>
      <c r="K207" s="37"/>
      <c r="L207" s="37"/>
      <c r="M207" s="38"/>
      <c r="N207" s="236"/>
      <c r="O207" s="77"/>
      <c r="P207" s="77"/>
      <c r="Q207" s="77"/>
      <c r="R207" s="77"/>
      <c r="S207" s="77"/>
      <c r="T207" s="77"/>
      <c r="U207" s="77"/>
      <c r="V207" s="77"/>
      <c r="W207" s="77"/>
      <c r="X207" s="77"/>
      <c r="Y207" s="78"/>
      <c r="AT207" s="11" t="s">
        <v>151</v>
      </c>
      <c r="AU207" s="11" t="s">
        <v>74</v>
      </c>
    </row>
    <row r="208" s="1" customFormat="1" ht="22.5" customHeight="1">
      <c r="B208" s="36"/>
      <c r="C208" s="237" t="s">
        <v>473</v>
      </c>
      <c r="D208" s="237" t="s">
        <v>256</v>
      </c>
      <c r="E208" s="238" t="s">
        <v>1446</v>
      </c>
      <c r="F208" s="239" t="s">
        <v>1447</v>
      </c>
      <c r="G208" s="240" t="s">
        <v>147</v>
      </c>
      <c r="H208" s="241">
        <v>1</v>
      </c>
      <c r="I208" s="242">
        <v>375.94999999999999</v>
      </c>
      <c r="J208" s="243"/>
      <c r="K208" s="244">
        <f>ROUND(P208*H208,2)</f>
        <v>375.94999999999999</v>
      </c>
      <c r="L208" s="239" t="s">
        <v>148</v>
      </c>
      <c r="M208" s="245"/>
      <c r="N208" s="246" t="s">
        <v>1</v>
      </c>
      <c r="O208" s="230" t="s">
        <v>43</v>
      </c>
      <c r="P208" s="231">
        <f>I208+J208</f>
        <v>375.94999999999999</v>
      </c>
      <c r="Q208" s="231">
        <f>ROUND(I208*H208,2)</f>
        <v>375.94999999999999</v>
      </c>
      <c r="R208" s="231">
        <f>ROUND(J208*H208,2)</f>
        <v>0</v>
      </c>
      <c r="S208" s="77"/>
      <c r="T208" s="232">
        <f>S208*H208</f>
        <v>0</v>
      </c>
      <c r="U208" s="232">
        <v>0</v>
      </c>
      <c r="V208" s="232">
        <f>U208*H208</f>
        <v>0</v>
      </c>
      <c r="W208" s="232">
        <v>0</v>
      </c>
      <c r="X208" s="232">
        <f>W208*H208</f>
        <v>0</v>
      </c>
      <c r="Y208" s="233" t="s">
        <v>1</v>
      </c>
      <c r="AR208" s="11" t="s">
        <v>220</v>
      </c>
      <c r="AT208" s="11" t="s">
        <v>256</v>
      </c>
      <c r="AU208" s="11" t="s">
        <v>74</v>
      </c>
      <c r="AY208" s="11" t="s">
        <v>142</v>
      </c>
      <c r="BE208" s="130">
        <f>IF(O208="základní",K208,0)</f>
        <v>375.94999999999999</v>
      </c>
      <c r="BF208" s="130">
        <f>IF(O208="snížená",K208,0)</f>
        <v>0</v>
      </c>
      <c r="BG208" s="130">
        <f>IF(O208="zákl. přenesená",K208,0)</f>
        <v>0</v>
      </c>
      <c r="BH208" s="130">
        <f>IF(O208="sníž. přenesená",K208,0)</f>
        <v>0</v>
      </c>
      <c r="BI208" s="130">
        <f>IF(O208="nulová",K208,0)</f>
        <v>0</v>
      </c>
      <c r="BJ208" s="11" t="s">
        <v>82</v>
      </c>
      <c r="BK208" s="130">
        <f>ROUND(P208*H208,2)</f>
        <v>375.94999999999999</v>
      </c>
      <c r="BL208" s="11" t="s">
        <v>141</v>
      </c>
      <c r="BM208" s="11" t="s">
        <v>1448</v>
      </c>
    </row>
    <row r="209" s="1" customFormat="1">
      <c r="B209" s="36"/>
      <c r="C209" s="37"/>
      <c r="D209" s="234" t="s">
        <v>151</v>
      </c>
      <c r="E209" s="37"/>
      <c r="F209" s="235" t="s">
        <v>1447</v>
      </c>
      <c r="G209" s="37"/>
      <c r="H209" s="37"/>
      <c r="I209" s="145"/>
      <c r="J209" s="145"/>
      <c r="K209" s="37"/>
      <c r="L209" s="37"/>
      <c r="M209" s="38"/>
      <c r="N209" s="236"/>
      <c r="O209" s="77"/>
      <c r="P209" s="77"/>
      <c r="Q209" s="77"/>
      <c r="R209" s="77"/>
      <c r="S209" s="77"/>
      <c r="T209" s="77"/>
      <c r="U209" s="77"/>
      <c r="V209" s="77"/>
      <c r="W209" s="77"/>
      <c r="X209" s="77"/>
      <c r="Y209" s="78"/>
      <c r="AT209" s="11" t="s">
        <v>151</v>
      </c>
      <c r="AU209" s="11" t="s">
        <v>74</v>
      </c>
    </row>
    <row r="210" s="1" customFormat="1" ht="22.5" customHeight="1">
      <c r="B210" s="36"/>
      <c r="C210" s="237" t="s">
        <v>478</v>
      </c>
      <c r="D210" s="237" t="s">
        <v>256</v>
      </c>
      <c r="E210" s="238" t="s">
        <v>1449</v>
      </c>
      <c r="F210" s="239" t="s">
        <v>1450</v>
      </c>
      <c r="G210" s="240" t="s">
        <v>147</v>
      </c>
      <c r="H210" s="241">
        <v>1</v>
      </c>
      <c r="I210" s="242">
        <v>27.809999999999999</v>
      </c>
      <c r="J210" s="243"/>
      <c r="K210" s="244">
        <f>ROUND(P210*H210,2)</f>
        <v>27.809999999999999</v>
      </c>
      <c r="L210" s="239" t="s">
        <v>148</v>
      </c>
      <c r="M210" s="245"/>
      <c r="N210" s="246" t="s">
        <v>1</v>
      </c>
      <c r="O210" s="230" t="s">
        <v>43</v>
      </c>
      <c r="P210" s="231">
        <f>I210+J210</f>
        <v>27.809999999999999</v>
      </c>
      <c r="Q210" s="231">
        <f>ROUND(I210*H210,2)</f>
        <v>27.809999999999999</v>
      </c>
      <c r="R210" s="231">
        <f>ROUND(J210*H210,2)</f>
        <v>0</v>
      </c>
      <c r="S210" s="77"/>
      <c r="T210" s="232">
        <f>S210*H210</f>
        <v>0</v>
      </c>
      <c r="U210" s="232">
        <v>0</v>
      </c>
      <c r="V210" s="232">
        <f>U210*H210</f>
        <v>0</v>
      </c>
      <c r="W210" s="232">
        <v>0</v>
      </c>
      <c r="X210" s="232">
        <f>W210*H210</f>
        <v>0</v>
      </c>
      <c r="Y210" s="233" t="s">
        <v>1</v>
      </c>
      <c r="AR210" s="11" t="s">
        <v>220</v>
      </c>
      <c r="AT210" s="11" t="s">
        <v>256</v>
      </c>
      <c r="AU210" s="11" t="s">
        <v>74</v>
      </c>
      <c r="AY210" s="11" t="s">
        <v>142</v>
      </c>
      <c r="BE210" s="130">
        <f>IF(O210="základní",K210,0)</f>
        <v>27.809999999999999</v>
      </c>
      <c r="BF210" s="130">
        <f>IF(O210="snížená",K210,0)</f>
        <v>0</v>
      </c>
      <c r="BG210" s="130">
        <f>IF(O210="zákl. přenesená",K210,0)</f>
        <v>0</v>
      </c>
      <c r="BH210" s="130">
        <f>IF(O210="sníž. přenesená",K210,0)</f>
        <v>0</v>
      </c>
      <c r="BI210" s="130">
        <f>IF(O210="nulová",K210,0)</f>
        <v>0</v>
      </c>
      <c r="BJ210" s="11" t="s">
        <v>82</v>
      </c>
      <c r="BK210" s="130">
        <f>ROUND(P210*H210,2)</f>
        <v>27.809999999999999</v>
      </c>
      <c r="BL210" s="11" t="s">
        <v>141</v>
      </c>
      <c r="BM210" s="11" t="s">
        <v>1451</v>
      </c>
    </row>
    <row r="211" s="1" customFormat="1">
      <c r="B211" s="36"/>
      <c r="C211" s="37"/>
      <c r="D211" s="234" t="s">
        <v>151</v>
      </c>
      <c r="E211" s="37"/>
      <c r="F211" s="235" t="s">
        <v>1450</v>
      </c>
      <c r="G211" s="37"/>
      <c r="H211" s="37"/>
      <c r="I211" s="145"/>
      <c r="J211" s="145"/>
      <c r="K211" s="37"/>
      <c r="L211" s="37"/>
      <c r="M211" s="38"/>
      <c r="N211" s="236"/>
      <c r="O211" s="77"/>
      <c r="P211" s="77"/>
      <c r="Q211" s="77"/>
      <c r="R211" s="77"/>
      <c r="S211" s="77"/>
      <c r="T211" s="77"/>
      <c r="U211" s="77"/>
      <c r="V211" s="77"/>
      <c r="W211" s="77"/>
      <c r="X211" s="77"/>
      <c r="Y211" s="78"/>
      <c r="AT211" s="11" t="s">
        <v>151</v>
      </c>
      <c r="AU211" s="11" t="s">
        <v>74</v>
      </c>
    </row>
    <row r="212" s="1" customFormat="1" ht="22.5" customHeight="1">
      <c r="B212" s="36"/>
      <c r="C212" s="237" t="s">
        <v>483</v>
      </c>
      <c r="D212" s="237" t="s">
        <v>256</v>
      </c>
      <c r="E212" s="238" t="s">
        <v>1452</v>
      </c>
      <c r="F212" s="239" t="s">
        <v>1453</v>
      </c>
      <c r="G212" s="240" t="s">
        <v>147</v>
      </c>
      <c r="H212" s="241">
        <v>1</v>
      </c>
      <c r="I212" s="242">
        <v>190.55000000000001</v>
      </c>
      <c r="J212" s="243"/>
      <c r="K212" s="244">
        <f>ROUND(P212*H212,2)</f>
        <v>190.55000000000001</v>
      </c>
      <c r="L212" s="239" t="s">
        <v>148</v>
      </c>
      <c r="M212" s="245"/>
      <c r="N212" s="246" t="s">
        <v>1</v>
      </c>
      <c r="O212" s="230" t="s">
        <v>43</v>
      </c>
      <c r="P212" s="231">
        <f>I212+J212</f>
        <v>190.55000000000001</v>
      </c>
      <c r="Q212" s="231">
        <f>ROUND(I212*H212,2)</f>
        <v>190.55000000000001</v>
      </c>
      <c r="R212" s="231">
        <f>ROUND(J212*H212,2)</f>
        <v>0</v>
      </c>
      <c r="S212" s="77"/>
      <c r="T212" s="232">
        <f>S212*H212</f>
        <v>0</v>
      </c>
      <c r="U212" s="232">
        <v>0</v>
      </c>
      <c r="V212" s="232">
        <f>U212*H212</f>
        <v>0</v>
      </c>
      <c r="W212" s="232">
        <v>0</v>
      </c>
      <c r="X212" s="232">
        <f>W212*H212</f>
        <v>0</v>
      </c>
      <c r="Y212" s="233" t="s">
        <v>1</v>
      </c>
      <c r="AR212" s="11" t="s">
        <v>220</v>
      </c>
      <c r="AT212" s="11" t="s">
        <v>256</v>
      </c>
      <c r="AU212" s="11" t="s">
        <v>74</v>
      </c>
      <c r="AY212" s="11" t="s">
        <v>142</v>
      </c>
      <c r="BE212" s="130">
        <f>IF(O212="základní",K212,0)</f>
        <v>190.55000000000001</v>
      </c>
      <c r="BF212" s="130">
        <f>IF(O212="snížená",K212,0)</f>
        <v>0</v>
      </c>
      <c r="BG212" s="130">
        <f>IF(O212="zákl. přenesená",K212,0)</f>
        <v>0</v>
      </c>
      <c r="BH212" s="130">
        <f>IF(O212="sníž. přenesená",K212,0)</f>
        <v>0</v>
      </c>
      <c r="BI212" s="130">
        <f>IF(O212="nulová",K212,0)</f>
        <v>0</v>
      </c>
      <c r="BJ212" s="11" t="s">
        <v>82</v>
      </c>
      <c r="BK212" s="130">
        <f>ROUND(P212*H212,2)</f>
        <v>190.55000000000001</v>
      </c>
      <c r="BL212" s="11" t="s">
        <v>141</v>
      </c>
      <c r="BM212" s="11" t="s">
        <v>1454</v>
      </c>
    </row>
    <row r="213" s="1" customFormat="1">
      <c r="B213" s="36"/>
      <c r="C213" s="37"/>
      <c r="D213" s="234" t="s">
        <v>151</v>
      </c>
      <c r="E213" s="37"/>
      <c r="F213" s="235" t="s">
        <v>1453</v>
      </c>
      <c r="G213" s="37"/>
      <c r="H213" s="37"/>
      <c r="I213" s="145"/>
      <c r="J213" s="145"/>
      <c r="K213" s="37"/>
      <c r="L213" s="37"/>
      <c r="M213" s="38"/>
      <c r="N213" s="236"/>
      <c r="O213" s="77"/>
      <c r="P213" s="77"/>
      <c r="Q213" s="77"/>
      <c r="R213" s="77"/>
      <c r="S213" s="77"/>
      <c r="T213" s="77"/>
      <c r="U213" s="77"/>
      <c r="V213" s="77"/>
      <c r="W213" s="77"/>
      <c r="X213" s="77"/>
      <c r="Y213" s="78"/>
      <c r="AT213" s="11" t="s">
        <v>151</v>
      </c>
      <c r="AU213" s="11" t="s">
        <v>74</v>
      </c>
    </row>
    <row r="214" s="1" customFormat="1" ht="22.5" customHeight="1">
      <c r="B214" s="36"/>
      <c r="C214" s="237" t="s">
        <v>488</v>
      </c>
      <c r="D214" s="237" t="s">
        <v>256</v>
      </c>
      <c r="E214" s="238" t="s">
        <v>1455</v>
      </c>
      <c r="F214" s="239" t="s">
        <v>1456</v>
      </c>
      <c r="G214" s="240" t="s">
        <v>147</v>
      </c>
      <c r="H214" s="241">
        <v>1</v>
      </c>
      <c r="I214" s="242">
        <v>942.45000000000005</v>
      </c>
      <c r="J214" s="243"/>
      <c r="K214" s="244">
        <f>ROUND(P214*H214,2)</f>
        <v>942.45000000000005</v>
      </c>
      <c r="L214" s="239" t="s">
        <v>148</v>
      </c>
      <c r="M214" s="245"/>
      <c r="N214" s="246" t="s">
        <v>1</v>
      </c>
      <c r="O214" s="230" t="s">
        <v>43</v>
      </c>
      <c r="P214" s="231">
        <f>I214+J214</f>
        <v>942.45000000000005</v>
      </c>
      <c r="Q214" s="231">
        <f>ROUND(I214*H214,2)</f>
        <v>942.45000000000005</v>
      </c>
      <c r="R214" s="231">
        <f>ROUND(J214*H214,2)</f>
        <v>0</v>
      </c>
      <c r="S214" s="77"/>
      <c r="T214" s="232">
        <f>S214*H214</f>
        <v>0</v>
      </c>
      <c r="U214" s="232">
        <v>0</v>
      </c>
      <c r="V214" s="232">
        <f>U214*H214</f>
        <v>0</v>
      </c>
      <c r="W214" s="232">
        <v>0</v>
      </c>
      <c r="X214" s="232">
        <f>W214*H214</f>
        <v>0</v>
      </c>
      <c r="Y214" s="233" t="s">
        <v>1</v>
      </c>
      <c r="AR214" s="11" t="s">
        <v>220</v>
      </c>
      <c r="AT214" s="11" t="s">
        <v>256</v>
      </c>
      <c r="AU214" s="11" t="s">
        <v>74</v>
      </c>
      <c r="AY214" s="11" t="s">
        <v>142</v>
      </c>
      <c r="BE214" s="130">
        <f>IF(O214="základní",K214,0)</f>
        <v>942.45000000000005</v>
      </c>
      <c r="BF214" s="130">
        <f>IF(O214="snížená",K214,0)</f>
        <v>0</v>
      </c>
      <c r="BG214" s="130">
        <f>IF(O214="zákl. přenesená",K214,0)</f>
        <v>0</v>
      </c>
      <c r="BH214" s="130">
        <f>IF(O214="sníž. přenesená",K214,0)</f>
        <v>0</v>
      </c>
      <c r="BI214" s="130">
        <f>IF(O214="nulová",K214,0)</f>
        <v>0</v>
      </c>
      <c r="BJ214" s="11" t="s">
        <v>82</v>
      </c>
      <c r="BK214" s="130">
        <f>ROUND(P214*H214,2)</f>
        <v>942.45000000000005</v>
      </c>
      <c r="BL214" s="11" t="s">
        <v>141</v>
      </c>
      <c r="BM214" s="11" t="s">
        <v>1457</v>
      </c>
    </row>
    <row r="215" s="1" customFormat="1">
      <c r="B215" s="36"/>
      <c r="C215" s="37"/>
      <c r="D215" s="234" t="s">
        <v>151</v>
      </c>
      <c r="E215" s="37"/>
      <c r="F215" s="235" t="s">
        <v>1456</v>
      </c>
      <c r="G215" s="37"/>
      <c r="H215" s="37"/>
      <c r="I215" s="145"/>
      <c r="J215" s="145"/>
      <c r="K215" s="37"/>
      <c r="L215" s="37"/>
      <c r="M215" s="38"/>
      <c r="N215" s="236"/>
      <c r="O215" s="77"/>
      <c r="P215" s="77"/>
      <c r="Q215" s="77"/>
      <c r="R215" s="77"/>
      <c r="S215" s="77"/>
      <c r="T215" s="77"/>
      <c r="U215" s="77"/>
      <c r="V215" s="77"/>
      <c r="W215" s="77"/>
      <c r="X215" s="77"/>
      <c r="Y215" s="78"/>
      <c r="AT215" s="11" t="s">
        <v>151</v>
      </c>
      <c r="AU215" s="11" t="s">
        <v>74</v>
      </c>
    </row>
    <row r="216" s="1" customFormat="1" ht="22.5" customHeight="1">
      <c r="B216" s="36"/>
      <c r="C216" s="237" t="s">
        <v>493</v>
      </c>
      <c r="D216" s="237" t="s">
        <v>256</v>
      </c>
      <c r="E216" s="238" t="s">
        <v>1458</v>
      </c>
      <c r="F216" s="239" t="s">
        <v>1459</v>
      </c>
      <c r="G216" s="240" t="s">
        <v>147</v>
      </c>
      <c r="H216" s="241">
        <v>1</v>
      </c>
      <c r="I216" s="242">
        <v>169.94999999999999</v>
      </c>
      <c r="J216" s="243"/>
      <c r="K216" s="244">
        <f>ROUND(P216*H216,2)</f>
        <v>169.94999999999999</v>
      </c>
      <c r="L216" s="239" t="s">
        <v>148</v>
      </c>
      <c r="M216" s="245"/>
      <c r="N216" s="246" t="s">
        <v>1</v>
      </c>
      <c r="O216" s="230" t="s">
        <v>43</v>
      </c>
      <c r="P216" s="231">
        <f>I216+J216</f>
        <v>169.94999999999999</v>
      </c>
      <c r="Q216" s="231">
        <f>ROUND(I216*H216,2)</f>
        <v>169.94999999999999</v>
      </c>
      <c r="R216" s="231">
        <f>ROUND(J216*H216,2)</f>
        <v>0</v>
      </c>
      <c r="S216" s="77"/>
      <c r="T216" s="232">
        <f>S216*H216</f>
        <v>0</v>
      </c>
      <c r="U216" s="232">
        <v>0</v>
      </c>
      <c r="V216" s="232">
        <f>U216*H216</f>
        <v>0</v>
      </c>
      <c r="W216" s="232">
        <v>0</v>
      </c>
      <c r="X216" s="232">
        <f>W216*H216</f>
        <v>0</v>
      </c>
      <c r="Y216" s="233" t="s">
        <v>1</v>
      </c>
      <c r="AR216" s="11" t="s">
        <v>220</v>
      </c>
      <c r="AT216" s="11" t="s">
        <v>256</v>
      </c>
      <c r="AU216" s="11" t="s">
        <v>74</v>
      </c>
      <c r="AY216" s="11" t="s">
        <v>142</v>
      </c>
      <c r="BE216" s="130">
        <f>IF(O216="základní",K216,0)</f>
        <v>169.94999999999999</v>
      </c>
      <c r="BF216" s="130">
        <f>IF(O216="snížená",K216,0)</f>
        <v>0</v>
      </c>
      <c r="BG216" s="130">
        <f>IF(O216="zákl. přenesená",K216,0)</f>
        <v>0</v>
      </c>
      <c r="BH216" s="130">
        <f>IF(O216="sníž. přenesená",K216,0)</f>
        <v>0</v>
      </c>
      <c r="BI216" s="130">
        <f>IF(O216="nulová",K216,0)</f>
        <v>0</v>
      </c>
      <c r="BJ216" s="11" t="s">
        <v>82</v>
      </c>
      <c r="BK216" s="130">
        <f>ROUND(P216*H216,2)</f>
        <v>169.94999999999999</v>
      </c>
      <c r="BL216" s="11" t="s">
        <v>141</v>
      </c>
      <c r="BM216" s="11" t="s">
        <v>1460</v>
      </c>
    </row>
    <row r="217" s="1" customFormat="1">
      <c r="B217" s="36"/>
      <c r="C217" s="37"/>
      <c r="D217" s="234" t="s">
        <v>151</v>
      </c>
      <c r="E217" s="37"/>
      <c r="F217" s="235" t="s">
        <v>1459</v>
      </c>
      <c r="G217" s="37"/>
      <c r="H217" s="37"/>
      <c r="I217" s="145"/>
      <c r="J217" s="145"/>
      <c r="K217" s="37"/>
      <c r="L217" s="37"/>
      <c r="M217" s="38"/>
      <c r="N217" s="236"/>
      <c r="O217" s="77"/>
      <c r="P217" s="77"/>
      <c r="Q217" s="77"/>
      <c r="R217" s="77"/>
      <c r="S217" s="77"/>
      <c r="T217" s="77"/>
      <c r="U217" s="77"/>
      <c r="V217" s="77"/>
      <c r="W217" s="77"/>
      <c r="X217" s="77"/>
      <c r="Y217" s="78"/>
      <c r="AT217" s="11" t="s">
        <v>151</v>
      </c>
      <c r="AU217" s="11" t="s">
        <v>74</v>
      </c>
    </row>
    <row r="218" s="1" customFormat="1" ht="22.5" customHeight="1">
      <c r="B218" s="36"/>
      <c r="C218" s="237" t="s">
        <v>498</v>
      </c>
      <c r="D218" s="237" t="s">
        <v>256</v>
      </c>
      <c r="E218" s="238" t="s">
        <v>1461</v>
      </c>
      <c r="F218" s="239" t="s">
        <v>1462</v>
      </c>
      <c r="G218" s="240" t="s">
        <v>147</v>
      </c>
      <c r="H218" s="241">
        <v>1</v>
      </c>
      <c r="I218" s="242">
        <v>4223</v>
      </c>
      <c r="J218" s="243"/>
      <c r="K218" s="244">
        <f>ROUND(P218*H218,2)</f>
        <v>4223</v>
      </c>
      <c r="L218" s="239" t="s">
        <v>148</v>
      </c>
      <c r="M218" s="245"/>
      <c r="N218" s="246" t="s">
        <v>1</v>
      </c>
      <c r="O218" s="230" t="s">
        <v>43</v>
      </c>
      <c r="P218" s="231">
        <f>I218+J218</f>
        <v>4223</v>
      </c>
      <c r="Q218" s="231">
        <f>ROUND(I218*H218,2)</f>
        <v>4223</v>
      </c>
      <c r="R218" s="231">
        <f>ROUND(J218*H218,2)</f>
        <v>0</v>
      </c>
      <c r="S218" s="77"/>
      <c r="T218" s="232">
        <f>S218*H218</f>
        <v>0</v>
      </c>
      <c r="U218" s="232">
        <v>0</v>
      </c>
      <c r="V218" s="232">
        <f>U218*H218</f>
        <v>0</v>
      </c>
      <c r="W218" s="232">
        <v>0</v>
      </c>
      <c r="X218" s="232">
        <f>W218*H218</f>
        <v>0</v>
      </c>
      <c r="Y218" s="233" t="s">
        <v>1</v>
      </c>
      <c r="AR218" s="11" t="s">
        <v>220</v>
      </c>
      <c r="AT218" s="11" t="s">
        <v>256</v>
      </c>
      <c r="AU218" s="11" t="s">
        <v>74</v>
      </c>
      <c r="AY218" s="11" t="s">
        <v>142</v>
      </c>
      <c r="BE218" s="130">
        <f>IF(O218="základní",K218,0)</f>
        <v>4223</v>
      </c>
      <c r="BF218" s="130">
        <f>IF(O218="snížená",K218,0)</f>
        <v>0</v>
      </c>
      <c r="BG218" s="130">
        <f>IF(O218="zákl. přenesená",K218,0)</f>
        <v>0</v>
      </c>
      <c r="BH218" s="130">
        <f>IF(O218="sníž. přenesená",K218,0)</f>
        <v>0</v>
      </c>
      <c r="BI218" s="130">
        <f>IF(O218="nulová",K218,0)</f>
        <v>0</v>
      </c>
      <c r="BJ218" s="11" t="s">
        <v>82</v>
      </c>
      <c r="BK218" s="130">
        <f>ROUND(P218*H218,2)</f>
        <v>4223</v>
      </c>
      <c r="BL218" s="11" t="s">
        <v>141</v>
      </c>
      <c r="BM218" s="11" t="s">
        <v>1463</v>
      </c>
    </row>
    <row r="219" s="1" customFormat="1">
      <c r="B219" s="36"/>
      <c r="C219" s="37"/>
      <c r="D219" s="234" t="s">
        <v>151</v>
      </c>
      <c r="E219" s="37"/>
      <c r="F219" s="235" t="s">
        <v>1462</v>
      </c>
      <c r="G219" s="37"/>
      <c r="H219" s="37"/>
      <c r="I219" s="145"/>
      <c r="J219" s="145"/>
      <c r="K219" s="37"/>
      <c r="L219" s="37"/>
      <c r="M219" s="38"/>
      <c r="N219" s="236"/>
      <c r="O219" s="77"/>
      <c r="P219" s="77"/>
      <c r="Q219" s="77"/>
      <c r="R219" s="77"/>
      <c r="S219" s="77"/>
      <c r="T219" s="77"/>
      <c r="U219" s="77"/>
      <c r="V219" s="77"/>
      <c r="W219" s="77"/>
      <c r="X219" s="77"/>
      <c r="Y219" s="78"/>
      <c r="AT219" s="11" t="s">
        <v>151</v>
      </c>
      <c r="AU219" s="11" t="s">
        <v>74</v>
      </c>
    </row>
    <row r="220" s="1" customFormat="1" ht="22.5" customHeight="1">
      <c r="B220" s="36"/>
      <c r="C220" s="237" t="s">
        <v>503</v>
      </c>
      <c r="D220" s="237" t="s">
        <v>256</v>
      </c>
      <c r="E220" s="238" t="s">
        <v>1464</v>
      </c>
      <c r="F220" s="239" t="s">
        <v>1465</v>
      </c>
      <c r="G220" s="240" t="s">
        <v>147</v>
      </c>
      <c r="H220" s="241">
        <v>1</v>
      </c>
      <c r="I220" s="242">
        <v>2379.3000000000002</v>
      </c>
      <c r="J220" s="243"/>
      <c r="K220" s="244">
        <f>ROUND(P220*H220,2)</f>
        <v>2379.3000000000002</v>
      </c>
      <c r="L220" s="239" t="s">
        <v>148</v>
      </c>
      <c r="M220" s="245"/>
      <c r="N220" s="246" t="s">
        <v>1</v>
      </c>
      <c r="O220" s="230" t="s">
        <v>43</v>
      </c>
      <c r="P220" s="231">
        <f>I220+J220</f>
        <v>2379.3000000000002</v>
      </c>
      <c r="Q220" s="231">
        <f>ROUND(I220*H220,2)</f>
        <v>2379.3000000000002</v>
      </c>
      <c r="R220" s="231">
        <f>ROUND(J220*H220,2)</f>
        <v>0</v>
      </c>
      <c r="S220" s="77"/>
      <c r="T220" s="232">
        <f>S220*H220</f>
        <v>0</v>
      </c>
      <c r="U220" s="232">
        <v>0</v>
      </c>
      <c r="V220" s="232">
        <f>U220*H220</f>
        <v>0</v>
      </c>
      <c r="W220" s="232">
        <v>0</v>
      </c>
      <c r="X220" s="232">
        <f>W220*H220</f>
        <v>0</v>
      </c>
      <c r="Y220" s="233" t="s">
        <v>1</v>
      </c>
      <c r="AR220" s="11" t="s">
        <v>220</v>
      </c>
      <c r="AT220" s="11" t="s">
        <v>256</v>
      </c>
      <c r="AU220" s="11" t="s">
        <v>74</v>
      </c>
      <c r="AY220" s="11" t="s">
        <v>142</v>
      </c>
      <c r="BE220" s="130">
        <f>IF(O220="základní",K220,0)</f>
        <v>2379.3000000000002</v>
      </c>
      <c r="BF220" s="130">
        <f>IF(O220="snížená",K220,0)</f>
        <v>0</v>
      </c>
      <c r="BG220" s="130">
        <f>IF(O220="zákl. přenesená",K220,0)</f>
        <v>0</v>
      </c>
      <c r="BH220" s="130">
        <f>IF(O220="sníž. přenesená",K220,0)</f>
        <v>0</v>
      </c>
      <c r="BI220" s="130">
        <f>IF(O220="nulová",K220,0)</f>
        <v>0</v>
      </c>
      <c r="BJ220" s="11" t="s">
        <v>82</v>
      </c>
      <c r="BK220" s="130">
        <f>ROUND(P220*H220,2)</f>
        <v>2379.3000000000002</v>
      </c>
      <c r="BL220" s="11" t="s">
        <v>141</v>
      </c>
      <c r="BM220" s="11" t="s">
        <v>1466</v>
      </c>
    </row>
    <row r="221" s="1" customFormat="1">
      <c r="B221" s="36"/>
      <c r="C221" s="37"/>
      <c r="D221" s="234" t="s">
        <v>151</v>
      </c>
      <c r="E221" s="37"/>
      <c r="F221" s="235" t="s">
        <v>1465</v>
      </c>
      <c r="G221" s="37"/>
      <c r="H221" s="37"/>
      <c r="I221" s="145"/>
      <c r="J221" s="145"/>
      <c r="K221" s="37"/>
      <c r="L221" s="37"/>
      <c r="M221" s="38"/>
      <c r="N221" s="236"/>
      <c r="O221" s="77"/>
      <c r="P221" s="77"/>
      <c r="Q221" s="77"/>
      <c r="R221" s="77"/>
      <c r="S221" s="77"/>
      <c r="T221" s="77"/>
      <c r="U221" s="77"/>
      <c r="V221" s="77"/>
      <c r="W221" s="77"/>
      <c r="X221" s="77"/>
      <c r="Y221" s="78"/>
      <c r="AT221" s="11" t="s">
        <v>151</v>
      </c>
      <c r="AU221" s="11" t="s">
        <v>74</v>
      </c>
    </row>
    <row r="222" s="1" customFormat="1" ht="22.5" customHeight="1">
      <c r="B222" s="36"/>
      <c r="C222" s="237" t="s">
        <v>508</v>
      </c>
      <c r="D222" s="237" t="s">
        <v>256</v>
      </c>
      <c r="E222" s="238" t="s">
        <v>1467</v>
      </c>
      <c r="F222" s="239" t="s">
        <v>1468</v>
      </c>
      <c r="G222" s="240" t="s">
        <v>147</v>
      </c>
      <c r="H222" s="241">
        <v>1</v>
      </c>
      <c r="I222" s="242">
        <v>319.30000000000001</v>
      </c>
      <c r="J222" s="243"/>
      <c r="K222" s="244">
        <f>ROUND(P222*H222,2)</f>
        <v>319.30000000000001</v>
      </c>
      <c r="L222" s="239" t="s">
        <v>148</v>
      </c>
      <c r="M222" s="245"/>
      <c r="N222" s="246" t="s">
        <v>1</v>
      </c>
      <c r="O222" s="230" t="s">
        <v>43</v>
      </c>
      <c r="P222" s="231">
        <f>I222+J222</f>
        <v>319.30000000000001</v>
      </c>
      <c r="Q222" s="231">
        <f>ROUND(I222*H222,2)</f>
        <v>319.30000000000001</v>
      </c>
      <c r="R222" s="231">
        <f>ROUND(J222*H222,2)</f>
        <v>0</v>
      </c>
      <c r="S222" s="77"/>
      <c r="T222" s="232">
        <f>S222*H222</f>
        <v>0</v>
      </c>
      <c r="U222" s="232">
        <v>0</v>
      </c>
      <c r="V222" s="232">
        <f>U222*H222</f>
        <v>0</v>
      </c>
      <c r="W222" s="232">
        <v>0</v>
      </c>
      <c r="X222" s="232">
        <f>W222*H222</f>
        <v>0</v>
      </c>
      <c r="Y222" s="233" t="s">
        <v>1</v>
      </c>
      <c r="AR222" s="11" t="s">
        <v>220</v>
      </c>
      <c r="AT222" s="11" t="s">
        <v>256</v>
      </c>
      <c r="AU222" s="11" t="s">
        <v>74</v>
      </c>
      <c r="AY222" s="11" t="s">
        <v>142</v>
      </c>
      <c r="BE222" s="130">
        <f>IF(O222="základní",K222,0)</f>
        <v>319.30000000000001</v>
      </c>
      <c r="BF222" s="130">
        <f>IF(O222="snížená",K222,0)</f>
        <v>0</v>
      </c>
      <c r="BG222" s="130">
        <f>IF(O222="zákl. přenesená",K222,0)</f>
        <v>0</v>
      </c>
      <c r="BH222" s="130">
        <f>IF(O222="sníž. přenesená",K222,0)</f>
        <v>0</v>
      </c>
      <c r="BI222" s="130">
        <f>IF(O222="nulová",K222,0)</f>
        <v>0</v>
      </c>
      <c r="BJ222" s="11" t="s">
        <v>82</v>
      </c>
      <c r="BK222" s="130">
        <f>ROUND(P222*H222,2)</f>
        <v>319.30000000000001</v>
      </c>
      <c r="BL222" s="11" t="s">
        <v>141</v>
      </c>
      <c r="BM222" s="11" t="s">
        <v>1469</v>
      </c>
    </row>
    <row r="223" s="1" customFormat="1">
      <c r="B223" s="36"/>
      <c r="C223" s="37"/>
      <c r="D223" s="234" t="s">
        <v>151</v>
      </c>
      <c r="E223" s="37"/>
      <c r="F223" s="235" t="s">
        <v>1468</v>
      </c>
      <c r="G223" s="37"/>
      <c r="H223" s="37"/>
      <c r="I223" s="145"/>
      <c r="J223" s="145"/>
      <c r="K223" s="37"/>
      <c r="L223" s="37"/>
      <c r="M223" s="38"/>
      <c r="N223" s="236"/>
      <c r="O223" s="77"/>
      <c r="P223" s="77"/>
      <c r="Q223" s="77"/>
      <c r="R223" s="77"/>
      <c r="S223" s="77"/>
      <c r="T223" s="77"/>
      <c r="U223" s="77"/>
      <c r="V223" s="77"/>
      <c r="W223" s="77"/>
      <c r="X223" s="77"/>
      <c r="Y223" s="78"/>
      <c r="AT223" s="11" t="s">
        <v>151</v>
      </c>
      <c r="AU223" s="11" t="s">
        <v>74</v>
      </c>
    </row>
    <row r="224" s="1" customFormat="1" ht="22.5" customHeight="1">
      <c r="B224" s="36"/>
      <c r="C224" s="237" t="s">
        <v>513</v>
      </c>
      <c r="D224" s="237" t="s">
        <v>256</v>
      </c>
      <c r="E224" s="238" t="s">
        <v>1470</v>
      </c>
      <c r="F224" s="239" t="s">
        <v>1471</v>
      </c>
      <c r="G224" s="240" t="s">
        <v>147</v>
      </c>
      <c r="H224" s="241">
        <v>1</v>
      </c>
      <c r="I224" s="242">
        <v>2193.9000000000001</v>
      </c>
      <c r="J224" s="243"/>
      <c r="K224" s="244">
        <f>ROUND(P224*H224,2)</f>
        <v>2193.9000000000001</v>
      </c>
      <c r="L224" s="239" t="s">
        <v>148</v>
      </c>
      <c r="M224" s="245"/>
      <c r="N224" s="246" t="s">
        <v>1</v>
      </c>
      <c r="O224" s="230" t="s">
        <v>43</v>
      </c>
      <c r="P224" s="231">
        <f>I224+J224</f>
        <v>2193.9000000000001</v>
      </c>
      <c r="Q224" s="231">
        <f>ROUND(I224*H224,2)</f>
        <v>2193.9000000000001</v>
      </c>
      <c r="R224" s="231">
        <f>ROUND(J224*H224,2)</f>
        <v>0</v>
      </c>
      <c r="S224" s="77"/>
      <c r="T224" s="232">
        <f>S224*H224</f>
        <v>0</v>
      </c>
      <c r="U224" s="232">
        <v>0</v>
      </c>
      <c r="V224" s="232">
        <f>U224*H224</f>
        <v>0</v>
      </c>
      <c r="W224" s="232">
        <v>0</v>
      </c>
      <c r="X224" s="232">
        <f>W224*H224</f>
        <v>0</v>
      </c>
      <c r="Y224" s="233" t="s">
        <v>1</v>
      </c>
      <c r="AR224" s="11" t="s">
        <v>220</v>
      </c>
      <c r="AT224" s="11" t="s">
        <v>256</v>
      </c>
      <c r="AU224" s="11" t="s">
        <v>74</v>
      </c>
      <c r="AY224" s="11" t="s">
        <v>142</v>
      </c>
      <c r="BE224" s="130">
        <f>IF(O224="základní",K224,0)</f>
        <v>2193.9000000000001</v>
      </c>
      <c r="BF224" s="130">
        <f>IF(O224="snížená",K224,0)</f>
        <v>0</v>
      </c>
      <c r="BG224" s="130">
        <f>IF(O224="zákl. přenesená",K224,0)</f>
        <v>0</v>
      </c>
      <c r="BH224" s="130">
        <f>IF(O224="sníž. přenesená",K224,0)</f>
        <v>0</v>
      </c>
      <c r="BI224" s="130">
        <f>IF(O224="nulová",K224,0)</f>
        <v>0</v>
      </c>
      <c r="BJ224" s="11" t="s">
        <v>82</v>
      </c>
      <c r="BK224" s="130">
        <f>ROUND(P224*H224,2)</f>
        <v>2193.9000000000001</v>
      </c>
      <c r="BL224" s="11" t="s">
        <v>141</v>
      </c>
      <c r="BM224" s="11" t="s">
        <v>1472</v>
      </c>
    </row>
    <row r="225" s="1" customFormat="1">
      <c r="B225" s="36"/>
      <c r="C225" s="37"/>
      <c r="D225" s="234" t="s">
        <v>151</v>
      </c>
      <c r="E225" s="37"/>
      <c r="F225" s="235" t="s">
        <v>1471</v>
      </c>
      <c r="G225" s="37"/>
      <c r="H225" s="37"/>
      <c r="I225" s="145"/>
      <c r="J225" s="145"/>
      <c r="K225" s="37"/>
      <c r="L225" s="37"/>
      <c r="M225" s="38"/>
      <c r="N225" s="236"/>
      <c r="O225" s="77"/>
      <c r="P225" s="77"/>
      <c r="Q225" s="77"/>
      <c r="R225" s="77"/>
      <c r="S225" s="77"/>
      <c r="T225" s="77"/>
      <c r="U225" s="77"/>
      <c r="V225" s="77"/>
      <c r="W225" s="77"/>
      <c r="X225" s="77"/>
      <c r="Y225" s="78"/>
      <c r="AT225" s="11" t="s">
        <v>151</v>
      </c>
      <c r="AU225" s="11" t="s">
        <v>74</v>
      </c>
    </row>
    <row r="226" s="1" customFormat="1" ht="22.5" customHeight="1">
      <c r="B226" s="36"/>
      <c r="C226" s="237" t="s">
        <v>518</v>
      </c>
      <c r="D226" s="237" t="s">
        <v>256</v>
      </c>
      <c r="E226" s="238" t="s">
        <v>1473</v>
      </c>
      <c r="F226" s="239" t="s">
        <v>1474</v>
      </c>
      <c r="G226" s="240" t="s">
        <v>147</v>
      </c>
      <c r="H226" s="241">
        <v>1</v>
      </c>
      <c r="I226" s="242">
        <v>49.439999999999998</v>
      </c>
      <c r="J226" s="243"/>
      <c r="K226" s="244">
        <f>ROUND(P226*H226,2)</f>
        <v>49.439999999999998</v>
      </c>
      <c r="L226" s="239" t="s">
        <v>148</v>
      </c>
      <c r="M226" s="245"/>
      <c r="N226" s="246" t="s">
        <v>1</v>
      </c>
      <c r="O226" s="230" t="s">
        <v>43</v>
      </c>
      <c r="P226" s="231">
        <f>I226+J226</f>
        <v>49.439999999999998</v>
      </c>
      <c r="Q226" s="231">
        <f>ROUND(I226*H226,2)</f>
        <v>49.439999999999998</v>
      </c>
      <c r="R226" s="231">
        <f>ROUND(J226*H226,2)</f>
        <v>0</v>
      </c>
      <c r="S226" s="77"/>
      <c r="T226" s="232">
        <f>S226*H226</f>
        <v>0</v>
      </c>
      <c r="U226" s="232">
        <v>0</v>
      </c>
      <c r="V226" s="232">
        <f>U226*H226</f>
        <v>0</v>
      </c>
      <c r="W226" s="232">
        <v>0</v>
      </c>
      <c r="X226" s="232">
        <f>W226*H226</f>
        <v>0</v>
      </c>
      <c r="Y226" s="233" t="s">
        <v>1</v>
      </c>
      <c r="AR226" s="11" t="s">
        <v>220</v>
      </c>
      <c r="AT226" s="11" t="s">
        <v>256</v>
      </c>
      <c r="AU226" s="11" t="s">
        <v>74</v>
      </c>
      <c r="AY226" s="11" t="s">
        <v>142</v>
      </c>
      <c r="BE226" s="130">
        <f>IF(O226="základní",K226,0)</f>
        <v>49.439999999999998</v>
      </c>
      <c r="BF226" s="130">
        <f>IF(O226="snížená",K226,0)</f>
        <v>0</v>
      </c>
      <c r="BG226" s="130">
        <f>IF(O226="zákl. přenesená",K226,0)</f>
        <v>0</v>
      </c>
      <c r="BH226" s="130">
        <f>IF(O226="sníž. přenesená",K226,0)</f>
        <v>0</v>
      </c>
      <c r="BI226" s="130">
        <f>IF(O226="nulová",K226,0)</f>
        <v>0</v>
      </c>
      <c r="BJ226" s="11" t="s">
        <v>82</v>
      </c>
      <c r="BK226" s="130">
        <f>ROUND(P226*H226,2)</f>
        <v>49.439999999999998</v>
      </c>
      <c r="BL226" s="11" t="s">
        <v>141</v>
      </c>
      <c r="BM226" s="11" t="s">
        <v>1475</v>
      </c>
    </row>
    <row r="227" s="1" customFormat="1">
      <c r="B227" s="36"/>
      <c r="C227" s="37"/>
      <c r="D227" s="234" t="s">
        <v>151</v>
      </c>
      <c r="E227" s="37"/>
      <c r="F227" s="235" t="s">
        <v>1474</v>
      </c>
      <c r="G227" s="37"/>
      <c r="H227" s="37"/>
      <c r="I227" s="145"/>
      <c r="J227" s="145"/>
      <c r="K227" s="37"/>
      <c r="L227" s="37"/>
      <c r="M227" s="38"/>
      <c r="N227" s="236"/>
      <c r="O227" s="77"/>
      <c r="P227" s="77"/>
      <c r="Q227" s="77"/>
      <c r="R227" s="77"/>
      <c r="S227" s="77"/>
      <c r="T227" s="77"/>
      <c r="U227" s="77"/>
      <c r="V227" s="77"/>
      <c r="W227" s="77"/>
      <c r="X227" s="77"/>
      <c r="Y227" s="78"/>
      <c r="AT227" s="11" t="s">
        <v>151</v>
      </c>
      <c r="AU227" s="11" t="s">
        <v>74</v>
      </c>
    </row>
    <row r="228" s="1" customFormat="1" ht="22.5" customHeight="1">
      <c r="B228" s="36"/>
      <c r="C228" s="237" t="s">
        <v>523</v>
      </c>
      <c r="D228" s="237" t="s">
        <v>256</v>
      </c>
      <c r="E228" s="238" t="s">
        <v>1476</v>
      </c>
      <c r="F228" s="239" t="s">
        <v>1477</v>
      </c>
      <c r="G228" s="240" t="s">
        <v>147</v>
      </c>
      <c r="H228" s="241">
        <v>1</v>
      </c>
      <c r="I228" s="242">
        <v>133.90000000000001</v>
      </c>
      <c r="J228" s="243"/>
      <c r="K228" s="244">
        <f>ROUND(P228*H228,2)</f>
        <v>133.90000000000001</v>
      </c>
      <c r="L228" s="239" t="s">
        <v>148</v>
      </c>
      <c r="M228" s="245"/>
      <c r="N228" s="246" t="s">
        <v>1</v>
      </c>
      <c r="O228" s="230" t="s">
        <v>43</v>
      </c>
      <c r="P228" s="231">
        <f>I228+J228</f>
        <v>133.90000000000001</v>
      </c>
      <c r="Q228" s="231">
        <f>ROUND(I228*H228,2)</f>
        <v>133.90000000000001</v>
      </c>
      <c r="R228" s="231">
        <f>ROUND(J228*H228,2)</f>
        <v>0</v>
      </c>
      <c r="S228" s="77"/>
      <c r="T228" s="232">
        <f>S228*H228</f>
        <v>0</v>
      </c>
      <c r="U228" s="232">
        <v>0</v>
      </c>
      <c r="V228" s="232">
        <f>U228*H228</f>
        <v>0</v>
      </c>
      <c r="W228" s="232">
        <v>0</v>
      </c>
      <c r="X228" s="232">
        <f>W228*H228</f>
        <v>0</v>
      </c>
      <c r="Y228" s="233" t="s">
        <v>1</v>
      </c>
      <c r="AR228" s="11" t="s">
        <v>220</v>
      </c>
      <c r="AT228" s="11" t="s">
        <v>256</v>
      </c>
      <c r="AU228" s="11" t="s">
        <v>74</v>
      </c>
      <c r="AY228" s="11" t="s">
        <v>142</v>
      </c>
      <c r="BE228" s="130">
        <f>IF(O228="základní",K228,0)</f>
        <v>133.90000000000001</v>
      </c>
      <c r="BF228" s="130">
        <f>IF(O228="snížená",K228,0)</f>
        <v>0</v>
      </c>
      <c r="BG228" s="130">
        <f>IF(O228="zákl. přenesená",K228,0)</f>
        <v>0</v>
      </c>
      <c r="BH228" s="130">
        <f>IF(O228="sníž. přenesená",K228,0)</f>
        <v>0</v>
      </c>
      <c r="BI228" s="130">
        <f>IF(O228="nulová",K228,0)</f>
        <v>0</v>
      </c>
      <c r="BJ228" s="11" t="s">
        <v>82</v>
      </c>
      <c r="BK228" s="130">
        <f>ROUND(P228*H228,2)</f>
        <v>133.90000000000001</v>
      </c>
      <c r="BL228" s="11" t="s">
        <v>141</v>
      </c>
      <c r="BM228" s="11" t="s">
        <v>1478</v>
      </c>
    </row>
    <row r="229" s="1" customFormat="1">
      <c r="B229" s="36"/>
      <c r="C229" s="37"/>
      <c r="D229" s="234" t="s">
        <v>151</v>
      </c>
      <c r="E229" s="37"/>
      <c r="F229" s="235" t="s">
        <v>1477</v>
      </c>
      <c r="G229" s="37"/>
      <c r="H229" s="37"/>
      <c r="I229" s="145"/>
      <c r="J229" s="145"/>
      <c r="K229" s="37"/>
      <c r="L229" s="37"/>
      <c r="M229" s="38"/>
      <c r="N229" s="247"/>
      <c r="O229" s="248"/>
      <c r="P229" s="248"/>
      <c r="Q229" s="248"/>
      <c r="R229" s="248"/>
      <c r="S229" s="248"/>
      <c r="T229" s="248"/>
      <c r="U229" s="248"/>
      <c r="V229" s="248"/>
      <c r="W229" s="248"/>
      <c r="X229" s="248"/>
      <c r="Y229" s="249"/>
      <c r="AT229" s="11" t="s">
        <v>151</v>
      </c>
      <c r="AU229" s="11" t="s">
        <v>74</v>
      </c>
    </row>
    <row r="230" s="1" customFormat="1" ht="6.96" customHeight="1">
      <c r="B230" s="55"/>
      <c r="C230" s="56"/>
      <c r="D230" s="56"/>
      <c r="E230" s="56"/>
      <c r="F230" s="56"/>
      <c r="G230" s="56"/>
      <c r="H230" s="56"/>
      <c r="I230" s="173"/>
      <c r="J230" s="173"/>
      <c r="K230" s="56"/>
      <c r="L230" s="56"/>
      <c r="M230" s="38"/>
    </row>
  </sheetData>
  <sheetProtection sheet="1" autoFilter="0" formatColumns="0" formatRows="0" objects="1" scenarios="1" password="CC35"/>
  <autoFilter ref="C92:L229"/>
  <mergeCells count="14">
    <mergeCell ref="E7:H7"/>
    <mergeCell ref="E9:H9"/>
    <mergeCell ref="E18:H18"/>
    <mergeCell ref="E27:H27"/>
    <mergeCell ref="E52:H52"/>
    <mergeCell ref="E54:H54"/>
    <mergeCell ref="D67:F67"/>
    <mergeCell ref="D68:F68"/>
    <mergeCell ref="D69:F69"/>
    <mergeCell ref="D70:F70"/>
    <mergeCell ref="D71:F71"/>
    <mergeCell ref="E83:H83"/>
    <mergeCell ref="E85:H85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_Cisar</cp:lastModifiedBy>
  <dcterms:created xsi:type="dcterms:W3CDTF">2019-05-04T19:53:53Z</dcterms:created>
  <dcterms:modified xsi:type="dcterms:W3CDTF">2019-06-03T11:51:03Z</dcterms:modified>
</cp:coreProperties>
</file>